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3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4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48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60" firstSheet="7" activeTab="16"/>
  </bookViews>
  <sheets>
    <sheet name="MEBV421" sheetId="1" r:id="rId1"/>
    <sheet name="MEBV510" sheetId="2" r:id="rId2"/>
    <sheet name="MEBV605" sheetId="3" r:id="rId3"/>
    <sheet name="MEBV650" sheetId="4" r:id="rId4"/>
    <sheet name="MEBV711" sheetId="5" r:id="rId5"/>
    <sheet name="MEBV786" sheetId="6" r:id="rId6"/>
    <sheet name="MEFL" sheetId="7" r:id="rId7"/>
    <sheet name="MEPerCPCy5.5" sheetId="8" r:id="rId8"/>
    <sheet name="MEPE" sheetId="9" r:id="rId9"/>
    <sheet name="MEPTR" sheetId="10" r:id="rId10"/>
    <sheet name="MEPCY5 (488nm ex)" sheetId="11" r:id="rId11"/>
    <sheet name="MEPCY5 (561nm ex)" sheetId="12" r:id="rId12"/>
    <sheet name="MEPCy5.5" sheetId="13" r:id="rId13"/>
    <sheet name="MEPCY7" sheetId="14" r:id="rId14"/>
    <sheet name="MEAP" sheetId="15" r:id="rId15"/>
    <sheet name="MEAlexa 700" sheetId="16" r:id="rId16"/>
    <sheet name="MEAPCY7" sheetId="17" r:id="rId17"/>
  </sheets>
  <definedNames>
    <definedName name="_xlnm.Print_Area" localSheetId="15">'MEAlexa 700'!$A$1:$H$51</definedName>
    <definedName name="_xlnm.Print_Area" localSheetId="14">'MEAP'!$A$1:$H$51</definedName>
    <definedName name="_xlnm.Print_Area" localSheetId="16">'MEAPCY7'!$A$1:$H$51</definedName>
    <definedName name="_xlnm.Print_Area" localSheetId="0">'MEBV421'!$A$1:$H$51</definedName>
    <definedName name="_xlnm.Print_Area" localSheetId="1">'MEBV510'!$A$1:$H$51</definedName>
    <definedName name="_xlnm.Print_Area" localSheetId="2">'MEBV605'!$A$1:$H$51</definedName>
    <definedName name="_xlnm.Print_Area" localSheetId="3">'MEBV650'!$A$1:$H$51</definedName>
    <definedName name="_xlnm.Print_Area" localSheetId="4">'MEBV711'!$A$1:$H$51</definedName>
    <definedName name="_xlnm.Print_Area" localSheetId="5">'MEBV786'!$A$1:$H$51</definedName>
    <definedName name="_xlnm.Print_Area" localSheetId="6">'MEFL'!$A$1:$H$51</definedName>
    <definedName name="_xlnm.Print_Area" localSheetId="10">'MEPCY5 (488nm ex)'!$A$1:$H$51</definedName>
    <definedName name="_xlnm.Print_Area" localSheetId="11">'MEPCY5 (561nm ex)'!$A$1:$H$51</definedName>
    <definedName name="_xlnm.Print_Area" localSheetId="12">'MEPCy5.5'!$A$1:$H$51</definedName>
    <definedName name="_xlnm.Print_Area" localSheetId="13">'MEPCY7'!$A$1:$H$51</definedName>
    <definedName name="_xlnm.Print_Area" localSheetId="8">'MEPE'!$A$1:$H$51</definedName>
    <definedName name="_xlnm.Print_Area" localSheetId="7">'MEPerCPCy5.5'!$A$1:$H$51</definedName>
    <definedName name="_xlnm.Print_Area" localSheetId="9">'MEPTR'!$A$1:$H$51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3846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<sst xmlns="http://schemas.openxmlformats.org/spreadsheetml/2006/main" count="1544" uniqueCount="182">
  <si>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</si>
  <si>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</si>
  <si>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</si>
  <si>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</si>
  <si>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</si>
  <si>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</si>
  <si>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</si>
  <si>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</si>
  <si>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</si>
  <si>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</si>
  <si>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</si>
  <si>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</si>
  <si>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</si>
  <si>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</si>
  <si>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MEPCY</t>
  </si>
  <si>
    <t>MEPCY LOG</t>
  </si>
  <si>
    <t>CALC. MEPCY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</si>
  <si>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</si>
  <si>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</si>
  <si>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</si>
  <si>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</si>
  <si>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</si>
  <si>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</si>
  <si>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</si>
  <si>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</si>
  <si>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</si>
  <si>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</si>
  <si>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</si>
  <si>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</si>
  <si>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</si>
  <si>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</si>
  <si>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</si>
  <si>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</si>
  <si>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</si>
  <si>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</si>
  <si>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</si>
  <si>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</si>
  <si>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</si>
  <si>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</si>
  <si>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</si>
  <si>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</si>
  <si>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</si>
  <si>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</si>
  <si>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</si>
  <si>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</si>
  <si>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</si>
  <si>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</si>
  <si>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</si>
  <si>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</si>
  <si>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</si>
  <si>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</si>
  <si>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</si>
  <si>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</si>
  <si>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</si>
  <si>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</si>
  <si>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</si>
  <si>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MEPCY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</si>
  <si>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</si>
  <si>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</si>
  <si>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</si>
  <si>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</si>
  <si>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</si>
  <si>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</si>
  <si>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</si>
  <si>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</si>
  <si>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</si>
  <si>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</si>
  <si>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</si>
  <si>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</si>
  <si>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</si>
  <si>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</si>
  <si>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</si>
  <si>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</si>
  <si>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</si>
  <si>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</si>
  <si>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>MEPCY/CH#</t>
  </si>
  <si>
    <t>Determination of New MEPCY</t>
  </si>
  <si>
    <t>New MEPCY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</si>
  <si>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</si>
  <si>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</si>
  <si>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</si>
  <si>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</si>
  <si>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</si>
  <si>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</si>
  <si>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</si>
  <si>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</si>
  <si>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 xml:space="preserve">MEPCY/CH# for the </t>
  </si>
  <si>
    <t>New MEPTR</t>
  </si>
  <si>
    <t>MEAPCY7</t>
  </si>
  <si>
    <t>MEAPCY7 LOG</t>
  </si>
  <si>
    <t xml:space="preserve">CALC. MEAPCY7 </t>
  </si>
  <si>
    <t xml:space="preserve">MEAPCY7/CH# for the </t>
  </si>
  <si>
    <t>Determination of New MEAPCY7</t>
  </si>
  <si>
    <t>Calc. MEAPCY7</t>
  </si>
  <si>
    <t>New MEAPCY7</t>
  </si>
  <si>
    <t>MEAPCY7/CH#</t>
  </si>
  <si>
    <t>CALC. MEAPCY7</t>
  </si>
  <si>
    <t>MEPCY7</t>
  </si>
  <si>
    <t>MEPCY7 LOG</t>
  </si>
  <si>
    <t>CALC. MEPCY7</t>
  </si>
  <si>
    <t>Calc. MEPCY7</t>
  </si>
  <si>
    <t xml:space="preserve">MEPCY7/CH# for the </t>
  </si>
  <si>
    <t>MEPCY7/CH#</t>
  </si>
  <si>
    <t>New MEPCY7</t>
  </si>
  <si>
    <t>Determination of New MEPCY7</t>
  </si>
  <si>
    <t>values for URCP-38-2K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</si>
  <si>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</si>
  <si>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</si>
  <si>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>MEAX700</t>
  </si>
  <si>
    <t>MEAX700 LOG</t>
  </si>
  <si>
    <t>CALC. MEAX 700</t>
  </si>
  <si>
    <t>Calc. MEAX 700</t>
  </si>
  <si>
    <t xml:space="preserve">MEAX 700/CH# for the </t>
  </si>
  <si>
    <t>Determination of New MEAX 700</t>
  </si>
  <si>
    <t>MEAX 700/CH#</t>
  </si>
  <si>
    <t>New MEAX 700</t>
  </si>
  <si>
    <t xml:space="preserve">     TABLE NO. 6</t>
  </si>
  <si>
    <t>MEPerCPCy5-5</t>
  </si>
  <si>
    <t>MEPerCPCy5-5 LOG</t>
  </si>
  <si>
    <t>CALC. MEPerCPCy5.5</t>
  </si>
  <si>
    <t>Calc. MEPerCPCy5.5</t>
  </si>
  <si>
    <t xml:space="preserve">MEPerCPCy5.5/CH# for the </t>
  </si>
  <si>
    <t>MEPerCPCy5.5/CH#</t>
  </si>
  <si>
    <t>Determination of New MEPerCPCy5.5</t>
  </si>
  <si>
    <t>New MEPerCPCy5.5</t>
  </si>
  <si>
    <t>MEBV605</t>
  </si>
  <si>
    <t>MEBV605 LOG</t>
  </si>
  <si>
    <t>CALC. MEBV605</t>
  </si>
  <si>
    <t>Calc. MEBV605</t>
  </si>
  <si>
    <t xml:space="preserve">MEBV605/CH# for the </t>
  </si>
  <si>
    <t>MEBV605/CH#</t>
  </si>
  <si>
    <t>Determination of New MEBV605</t>
  </si>
  <si>
    <t>New MEBV605</t>
  </si>
  <si>
    <t>MEBV421</t>
  </si>
  <si>
    <t>MEBV421 LOG</t>
  </si>
  <si>
    <t>CALC. MEBV421</t>
  </si>
  <si>
    <t>Calc. MEBV421</t>
  </si>
  <si>
    <t xml:space="preserve">MEBV421/CH# for the </t>
  </si>
  <si>
    <t>MEBV421/CH#</t>
  </si>
  <si>
    <t xml:space="preserve">Determination of New MEBV421 </t>
  </si>
  <si>
    <t>New MEBV421</t>
  </si>
  <si>
    <t>MEBV650</t>
  </si>
  <si>
    <t>MEBV650 LOG</t>
  </si>
  <si>
    <t>CALC. MEBV650</t>
  </si>
  <si>
    <t>Calc. MEBV650</t>
  </si>
  <si>
    <t xml:space="preserve">MEBV650/CH# for the </t>
  </si>
  <si>
    <t>MEBV650/CH#</t>
  </si>
  <si>
    <t>Determination of New MEBV650</t>
  </si>
  <si>
    <t>New MEBV650</t>
  </si>
  <si>
    <t>MEBV711</t>
  </si>
  <si>
    <t>MEBV711 LOG</t>
  </si>
  <si>
    <t>CALC. MEBV711</t>
  </si>
  <si>
    <t>Calc. MEBV711</t>
  </si>
  <si>
    <t xml:space="preserve">MEBV711/CH# for the </t>
  </si>
  <si>
    <t>MEBV711/CH#</t>
  </si>
  <si>
    <t>Determination of New MEBV711</t>
  </si>
  <si>
    <t>New MEBV711</t>
  </si>
  <si>
    <t>MEBV786</t>
  </si>
  <si>
    <t>MEBV786 LOG</t>
  </si>
  <si>
    <t>CALC. MEBV786</t>
  </si>
  <si>
    <t>Calc. MEBV786</t>
  </si>
  <si>
    <t xml:space="preserve">MEBV786/CH# for the </t>
  </si>
  <si>
    <t>MEBV786/CH#</t>
  </si>
  <si>
    <t>Determination of New MEBV786</t>
  </si>
  <si>
    <t>New MEBV786</t>
  </si>
  <si>
    <t>MEPCY5.5</t>
  </si>
  <si>
    <t>MEPCY5.5 LOG</t>
  </si>
  <si>
    <t>CALC. MEPCY5.5</t>
  </si>
  <si>
    <t>Calc. MEPCY5.5</t>
  </si>
  <si>
    <t xml:space="preserve">MEPCY5.5/CH# for the </t>
  </si>
  <si>
    <t>MEPCY5.5/CH#</t>
  </si>
  <si>
    <t>Determination of New MEPCY5.5</t>
  </si>
  <si>
    <t>New MEPCY5.5</t>
  </si>
  <si>
    <t>MEBV510</t>
  </si>
  <si>
    <t>MEBV510 LOG</t>
  </si>
  <si>
    <t>CALC. MEBV510</t>
  </si>
  <si>
    <t>Calc. MEBV510</t>
  </si>
  <si>
    <t xml:space="preserve">MEBV510/CH# for the </t>
  </si>
  <si>
    <t>MEBV510/CH#</t>
  </si>
  <si>
    <t>Determination of New MEBV510</t>
  </si>
  <si>
    <t>New MEBV510</t>
  </si>
  <si>
    <t>Ultra Rainbow Calibration Particles (URCP-50-2K)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</si>
</sst>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86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0"/>
    </font>
    <font>
      <b/>
      <sz val="12"/>
      <color indexed="8"/>
      <name val="Arial"/>
      <family val="0"/>
    </font>
    <font>
      <sz val="10.5"/>
      <color indexed="8"/>
      <name val="Arial"/>
      <family val="0"/>
    </font>
    <font>
      <b/>
      <sz val="18.5"/>
      <color indexed="8"/>
      <name val="Arial"/>
      <family val="0"/>
    </font>
    <font>
      <vertAlign val="superscript"/>
      <sz val="15.5"/>
      <color indexed="8"/>
      <name val="Arial"/>
      <family val="0"/>
    </font>
    <font>
      <b/>
      <sz val="11.75"/>
      <color indexed="8"/>
      <name val="Arial"/>
      <family val="0"/>
    </font>
    <font>
      <sz val="10.25"/>
      <color indexed="8"/>
      <name val="Arial"/>
      <family val="0"/>
    </font>
    <font>
      <sz val="15"/>
      <color indexed="8"/>
      <name val="Arial"/>
      <family val="0"/>
    </font>
    <font>
      <b/>
      <sz val="11"/>
      <color indexed="8"/>
      <name val="Arial"/>
      <family val="0"/>
    </font>
    <font>
      <sz val="9.75"/>
      <color indexed="8"/>
      <name val="Arial"/>
      <family val="0"/>
    </font>
    <font>
      <b/>
      <sz val="18.25"/>
      <color indexed="8"/>
      <name val="Arial"/>
      <family val="0"/>
    </font>
    <font>
      <vertAlign val="superscript"/>
      <sz val="15"/>
      <color indexed="8"/>
      <name val="Arial"/>
      <family val="0"/>
    </font>
    <font>
      <sz val="15.25"/>
      <color indexed="8"/>
      <name val="Arial"/>
      <family val="0"/>
    </font>
    <font>
      <b/>
      <sz val="11.5"/>
      <color indexed="8"/>
      <name val="Arial"/>
      <family val="0"/>
    </font>
    <font>
      <vertAlign val="superscript"/>
      <sz val="15.25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Arial"/>
      <family val="0"/>
    </font>
    <font>
      <b/>
      <sz val="18.75"/>
      <color indexed="8"/>
      <name val="Arial"/>
      <family val="0"/>
    </font>
    <font>
      <b/>
      <sz val="12.25"/>
      <color indexed="8"/>
      <name val="Arial"/>
      <family val="0"/>
    </font>
    <font>
      <sz val="9.5"/>
      <color indexed="8"/>
      <name val="Arial"/>
      <family val="0"/>
    </font>
    <font>
      <b/>
      <sz val="18"/>
      <color indexed="8"/>
      <name val="Arial"/>
      <family val="0"/>
    </font>
    <font>
      <sz val="14.5"/>
      <color indexed="8"/>
      <name val="Arial"/>
      <family val="0"/>
    </font>
    <font>
      <b/>
      <sz val="17.25"/>
      <color indexed="8"/>
      <name val="Arial"/>
      <family val="0"/>
    </font>
    <font>
      <vertAlign val="superscript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0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1" fillId="36" borderId="31" xfId="0" applyFont="1" applyFill="1" applyBorder="1" applyAlignment="1">
      <alignment/>
    </xf>
    <xf numFmtId="0" fontId="11" fillId="36" borderId="21" xfId="0" applyFont="1" applyFill="1" applyBorder="1" applyAlignment="1">
      <alignment/>
    </xf>
    <xf numFmtId="0" fontId="12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2" fillId="34" borderId="34" xfId="0" applyFont="1" applyFill="1" applyBorder="1" applyAlignment="1">
      <alignment horizontal="left"/>
    </xf>
    <xf numFmtId="0" fontId="13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3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8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0" fillId="35" borderId="32" xfId="0" applyFont="1" applyFill="1" applyBorder="1" applyAlignment="1">
      <alignment horizontal="right"/>
    </xf>
    <xf numFmtId="0" fontId="20" fillId="35" borderId="34" xfId="0" applyFont="1" applyFill="1" applyBorder="1" applyAlignment="1">
      <alignment horizontal="right"/>
    </xf>
    <xf numFmtId="0" fontId="20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0" fillId="0" borderId="29" xfId="0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2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right"/>
    </xf>
    <xf numFmtId="10" fontId="1" fillId="35" borderId="2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9" fontId="0" fillId="35" borderId="10" xfId="0" applyNumberFormat="1" applyFill="1" applyBorder="1" applyAlignment="1" applyProtection="1">
      <alignment horizontal="center"/>
      <protection hidden="1"/>
    </xf>
    <xf numFmtId="169" fontId="1" fillId="35" borderId="21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/>
    </xf>
    <xf numFmtId="169" fontId="1" fillId="35" borderId="4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 applyProtection="1">
      <alignment/>
      <protection hidden="1" locked="0"/>
    </xf>
    <xf numFmtId="0" fontId="0" fillId="35" borderId="36" xfId="0" applyFill="1" applyBorder="1" applyAlignment="1">
      <alignment horizontal="center"/>
    </xf>
    <xf numFmtId="2" fontId="0" fillId="35" borderId="47" xfId="0" applyNumberFormat="1" applyFill="1" applyBorder="1" applyAlignment="1" applyProtection="1">
      <alignment/>
      <protection hidden="1" locked="0"/>
    </xf>
    <xf numFmtId="167" fontId="0" fillId="35" borderId="47" xfId="0" applyNumberFormat="1" applyFill="1" applyBorder="1" applyAlignment="1" applyProtection="1">
      <alignment horizontal="center"/>
      <protection hidden="1"/>
    </xf>
    <xf numFmtId="169" fontId="0" fillId="35" borderId="47" xfId="0" applyNumberFormat="1" applyFill="1" applyBorder="1" applyAlignment="1" applyProtection="1">
      <alignment horizontal="center"/>
      <protection hidden="1"/>
    </xf>
    <xf numFmtId="1" fontId="0" fillId="35" borderId="37" xfId="0" applyNumberForma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locked="0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14" fontId="0" fillId="0" borderId="17" xfId="0" applyNumberFormat="1" applyBorder="1" applyAlignment="1" applyProtection="1">
      <alignment/>
      <protection locked="0"/>
    </xf>
    <xf numFmtId="1" fontId="0" fillId="37" borderId="20" xfId="0" applyNumberFormat="1" applyFill="1" applyBorder="1" applyAlignment="1" applyProtection="1">
      <alignment/>
      <protection locked="0"/>
    </xf>
    <xf numFmtId="0" fontId="5" fillId="39" borderId="39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9" xfId="0" applyFont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/>
    </xf>
    <xf numFmtId="0" fontId="5" fillId="34" borderId="39" xfId="0" applyFont="1" applyFill="1" applyBorder="1" applyAlignment="1">
      <alignment horizontal="left"/>
    </xf>
    <xf numFmtId="0" fontId="0" fillId="34" borderId="48" xfId="0" applyFill="1" applyBorder="1" applyAlignment="1">
      <alignment/>
    </xf>
    <xf numFmtId="0" fontId="0" fillId="34" borderId="40" xfId="0" applyFill="1" applyBorder="1" applyAlignment="1">
      <alignment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49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167" fontId="1" fillId="35" borderId="39" xfId="0" applyNumberFormat="1" applyFont="1" applyFill="1" applyBorder="1" applyAlignment="1" applyProtection="1">
      <alignment horizontal="center"/>
      <protection hidden="1"/>
    </xf>
    <xf numFmtId="0" fontId="1" fillId="35" borderId="5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21.jpeg" /><Relationship Id="rId3" Type="http://schemas.openxmlformats.org/officeDocument/2006/relationships/image" Target="../media/image2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2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Relationship Id="rId2" Type="http://schemas.openxmlformats.org/officeDocument/2006/relationships/image" Target="../media/image25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Relationship Id="rId2" Type="http://schemas.openxmlformats.org/officeDocument/2006/relationships/image" Target="../media/image26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Relationship Id="rId2" Type="http://schemas.openxmlformats.org/officeDocument/2006/relationships/image" Target="../media/image3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Relationship Id="rId2" Type="http://schemas.openxmlformats.org/officeDocument/2006/relationships/image" Target="../media/image32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Relationship Id="rId2" Type="http://schemas.openxmlformats.org/officeDocument/2006/relationships/image" Target="../media/image33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Relationship Id="rId2" Type="http://schemas.openxmlformats.org/officeDocument/2006/relationships/image" Target="../media/image3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Relationship Id="rId2" Type="http://schemas.openxmlformats.org/officeDocument/2006/relationships/image" Target="../media/image35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Relationship Id="rId2" Type="http://schemas.openxmlformats.org/officeDocument/2006/relationships/image" Target="../media/image36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Relationship Id="rId2" Type="http://schemas.openxmlformats.org/officeDocument/2006/relationships/image" Target="../media/image37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Relationship Id="rId2" Type="http://schemas.openxmlformats.org/officeDocument/2006/relationships/image" Target="../media/image3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Relationship Id="rId2" Type="http://schemas.openxmlformats.org/officeDocument/2006/relationships/image" Target="../media/image39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Relationship Id="rId2" Type="http://schemas.openxmlformats.org/officeDocument/2006/relationships/image" Target="../media/image40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Relationship Id="rId2" Type="http://schemas.openxmlformats.org/officeDocument/2006/relationships/image" Target="../media/image43.jpeg" /><Relationship Id="rId3" Type="http://schemas.openxmlformats.org/officeDocument/2006/relationships/image" Target="../media/image44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Relationship Id="rId2" Type="http://schemas.openxmlformats.org/officeDocument/2006/relationships/image" Target="../media/image45.jpeg" /><Relationship Id="rId3" Type="http://schemas.openxmlformats.org/officeDocument/2006/relationships/image" Target="../media/image46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Relationship Id="rId2" Type="http://schemas.openxmlformats.org/officeDocument/2006/relationships/image" Target="../media/image47.jpeg" /><Relationship Id="rId3" Type="http://schemas.openxmlformats.org/officeDocument/2006/relationships/image" Target="../media/image48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Relationship Id="rId2" Type="http://schemas.openxmlformats.org/officeDocument/2006/relationships/image" Target="../media/image49.jpeg" /><Relationship Id="rId3" Type="http://schemas.openxmlformats.org/officeDocument/2006/relationships/image" Target="../media/image50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Relationship Id="rId2" Type="http://schemas.openxmlformats.org/officeDocument/2006/relationships/image" Target="../media/image51.jpeg" /><Relationship Id="rId3" Type="http://schemas.openxmlformats.org/officeDocument/2006/relationships/image" Target="../media/image5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(BV421 Channel)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8"/>
          <c:w val="0.858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MEBV421!$C$6:$C$11</c:f>
              <c:numCache/>
            </c:numRef>
          </c:xVal>
          <c:yVal>
            <c:numRef>
              <c:f>MEBV421!$D$6:$D$11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MEBV421!$C$6:$C$11</c:f>
              <c:numCache/>
            </c:numRef>
          </c:xVal>
          <c:yVal>
            <c:numRef>
              <c:f>MEBV421!$F$6:$F$11</c:f>
              <c:numCache/>
            </c:numRef>
          </c:yVal>
          <c:smooth val="0"/>
        </c:ser>
        <c:axId val="49674384"/>
        <c:axId val="44416273"/>
      </c:scatterChart>
      <c:valAx>
        <c:axId val="4967438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 val="autoZero"/>
        <c:crossBetween val="midCat"/>
        <c:dispUnits/>
        <c:majorUnit val="64"/>
        <c:minorUnit val="32"/>
      </c:valAx>
      <c:valAx>
        <c:axId val="4441627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(BV711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MEBV711!$T$6:$T$11</c:f>
              <c:numCache/>
            </c:numRef>
          </c:xVal>
          <c:yVal>
            <c:numRef>
              <c:f>MEBV711!$U$6:$U$11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MEBV711!$C$6:$C$11</c:f>
              <c:numCache/>
            </c:numRef>
          </c:xVal>
          <c:yVal>
            <c:numRef>
              <c:f>MEBV711!$F$6:$F$11</c:f>
              <c:numCache/>
            </c:numRef>
          </c:yVal>
          <c:smooth val="0"/>
        </c:ser>
        <c:axId val="1148522"/>
        <c:axId val="10336699"/>
      </c:scatterChart>
      <c:valAx>
        <c:axId val="114852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 val="autoZero"/>
        <c:crossBetween val="midCat"/>
        <c:dispUnits/>
        <c:majorUnit val="64"/>
        <c:minorUnit val="32"/>
      </c:valAx>
      <c:valAx>
        <c:axId val="1033669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(BV786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MEBV786!$C$6:$C$11</c:f>
              <c:numCache/>
            </c:numRef>
          </c:xVal>
          <c:yVal>
            <c:numRef>
              <c:f>MEBV786!$D$6:$D$11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MEBV786!$C$6:$C$11</c:f>
              <c:numCache/>
            </c:numRef>
          </c:xVal>
          <c:yVal>
            <c:numRef>
              <c:f>MEBV786!$F$6:$F$11</c:f>
              <c:numCache/>
            </c:numRef>
          </c:yVal>
          <c:smooth val="0"/>
        </c:ser>
        <c:axId val="25921428"/>
        <c:axId val="31966261"/>
      </c:scatterChart>
      <c:valAx>
        <c:axId val="2592142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 val="autoZero"/>
        <c:crossBetween val="midCat"/>
        <c:dispUnits/>
        <c:majorUnit val="64"/>
        <c:minorUnit val="32"/>
      </c:valAx>
      <c:valAx>
        <c:axId val="3196626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428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(BV786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MEBV786!$T$6:$T$11</c:f>
              <c:numCache/>
            </c:numRef>
          </c:xVal>
          <c:yVal>
            <c:numRef>
              <c:f>MEBV786!$U$6:$U$11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MEBV786!$C$6:$C$11</c:f>
              <c:numCache/>
            </c:numRef>
          </c:xVal>
          <c:yVal>
            <c:numRef>
              <c:f>MEBV786!$F$6:$F$11</c:f>
              <c:numCache/>
            </c:numRef>
          </c:yVal>
          <c:smooth val="0"/>
        </c:ser>
        <c:axId val="19260894"/>
        <c:axId val="39130319"/>
      </c:scatterChart>
      <c:valAx>
        <c:axId val="1926089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 val="autoZero"/>
        <c:crossBetween val="midCat"/>
        <c:dispUnits/>
        <c:majorUnit val="64"/>
        <c:minorUnit val="32"/>
      </c:valAx>
      <c:valAx>
        <c:axId val="3913031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75"/>
          <c:w val="0.85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MEFL!$C$6:$C$11</c:f>
              <c:numCache/>
            </c:numRef>
          </c:xVal>
          <c:yVal>
            <c:numRef>
              <c:f>MEFL!$D$6:$D$11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16628552"/>
        <c:axId val="15439241"/>
      </c:scatterChart>
      <c:valAx>
        <c:axId val="1662855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241"/>
        <c:crosses val="autoZero"/>
        <c:crossBetween val="midCat"/>
        <c:dispUnits/>
        <c:majorUnit val="64"/>
        <c:minorUnit val="32"/>
      </c:valAx>
      <c:valAx>
        <c:axId val="1543924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775"/>
          <c:w val="0.853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4735442"/>
        <c:axId val="42618979"/>
      </c:scatterChart>
      <c:valAx>
        <c:axId val="473544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979"/>
        <c:crosses val="autoZero"/>
        <c:crossBetween val="midCat"/>
        <c:dispUnits/>
        <c:majorUnit val="64"/>
        <c:minorUnit val="32"/>
      </c:valAx>
      <c:valAx>
        <c:axId val="4261897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8"/>
          <c:w val="0.85375"/>
          <c:h val="0.7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'MEPerCPCy5.5'!$C$6:$C$11</c:f>
              <c:numCache/>
            </c:numRef>
          </c:xVal>
          <c:yVal>
            <c:numRef>
              <c:f>'MEPerCPCy5.5'!$D$6:$D$11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48026492"/>
        <c:axId val="29585245"/>
      </c:scatterChart>
      <c:valAx>
        <c:axId val="4802649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85245"/>
        <c:crosses val="autoZero"/>
        <c:crossBetween val="midCat"/>
        <c:dispUnits/>
        <c:majorUnit val="64"/>
        <c:minorUnit val="32"/>
      </c:valAx>
      <c:valAx>
        <c:axId val="2958524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45"/>
          <c:w val="0.854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'MEPerCPCy5.5'!$T$6:$T$11</c:f>
              <c:numCache/>
            </c:numRef>
          </c:xVal>
          <c:yVal>
            <c:numRef>
              <c:f>'MEPerCPCy5.5'!$U$6:$U$11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64940614"/>
        <c:axId val="47594615"/>
      </c:scatterChart>
      <c:valAx>
        <c:axId val="6494061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 val="autoZero"/>
        <c:crossBetween val="midCat"/>
        <c:dispUnits/>
        <c:majorUnit val="64"/>
        <c:minorUnit val="32"/>
      </c:valAx>
      <c:valAx>
        <c:axId val="4759461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061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75"/>
          <c:w val="0.852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MEPE!$C$6:$C$11</c:f>
              <c:numCache/>
            </c:numRef>
          </c:xVal>
          <c:yVal>
            <c:numRef>
              <c:f>MEPE!$D$6:$D$11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25698352"/>
        <c:axId val="29958577"/>
      </c:scatterChart>
      <c:valAx>
        <c:axId val="2569835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577"/>
        <c:crosses val="autoZero"/>
        <c:crossBetween val="midCat"/>
        <c:dispUnits/>
        <c:majorUnit val="64"/>
        <c:minorUnit val="32"/>
      </c:valAx>
      <c:valAx>
        <c:axId val="2995857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8352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7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MEPE!$T$6:$T$11</c:f>
              <c:numCache/>
            </c:numRef>
          </c:xVal>
          <c:yVal>
            <c:numRef>
              <c:f>MEPE!$U$6:$U$11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1191738"/>
        <c:axId val="10725643"/>
      </c:scatterChart>
      <c:valAx>
        <c:axId val="11917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643"/>
        <c:crosses val="autoZero"/>
        <c:crossBetween val="midCat"/>
        <c:dispUnits/>
        <c:majorUnit val="64"/>
        <c:minorUnit val="32"/>
      </c:valAx>
      <c:valAx>
        <c:axId val="1072564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1738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"/>
          <c:w val="0.855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MEPTR!$C$7:$C$12</c:f>
              <c:numCache/>
            </c:numRef>
          </c:xVal>
          <c:yVal>
            <c:numRef>
              <c:f>MEPTR!$D$7:$D$12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MEPTR!$C$7:$C$12</c:f>
              <c:numCache/>
            </c:numRef>
          </c:xVal>
          <c:yVal>
            <c:numRef>
              <c:f>MEPTR!$F$7:$F$12</c:f>
              <c:numCache/>
            </c:numRef>
          </c:yVal>
          <c:smooth val="0"/>
        </c:ser>
        <c:axId val="29421924"/>
        <c:axId val="63470725"/>
      </c:scatterChart>
      <c:valAx>
        <c:axId val="2942192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0725"/>
        <c:crosses val="autoZero"/>
        <c:crossBetween val="midCat"/>
        <c:dispUnits/>
        <c:majorUnit val="64"/>
        <c:minorUnit val="32"/>
      </c:valAx>
      <c:valAx>
        <c:axId val="6347072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(BV421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435"/>
          <c:w val="0.852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MEBV421!$T$6:$T$11</c:f>
              <c:numCache/>
            </c:numRef>
          </c:xVal>
          <c:yVal>
            <c:numRef>
              <c:f>MEBV421!$U$6:$U$11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MEBV421!$C$6:$C$11</c:f>
              <c:numCache/>
            </c:numRef>
          </c:xVal>
          <c:yVal>
            <c:numRef>
              <c:f>MEBV421!$F$6:$F$11</c:f>
              <c:numCache/>
            </c:numRef>
          </c:yVal>
          <c:smooth val="0"/>
        </c:ser>
        <c:axId val="64202138"/>
        <c:axId val="40948331"/>
      </c:scatterChart>
      <c:valAx>
        <c:axId val="642021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 val="autoZero"/>
        <c:crossBetween val="midCat"/>
        <c:dispUnits/>
        <c:majorUnit val="64"/>
        <c:minorUnit val="32"/>
      </c:valAx>
      <c:valAx>
        <c:axId val="4094833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75"/>
          <c:w val="0.85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MEPTR!$T$6:$T$12</c:f>
              <c:numCache/>
            </c:numRef>
          </c:xVal>
          <c:yVal>
            <c:numRef>
              <c:f>MEPTR!$U$6:$U$12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MEPTR!$C$7:$C$12</c:f>
              <c:numCache/>
            </c:numRef>
          </c:xVal>
          <c:yVal>
            <c:numRef>
              <c:f>MEPTR!$F$7:$F$12</c:f>
              <c:numCache/>
            </c:numRef>
          </c:yVal>
          <c:smooth val="0"/>
        </c:ser>
        <c:axId val="34365614"/>
        <c:axId val="40855071"/>
      </c:scatterChart>
      <c:valAx>
        <c:axId val="3436561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 val="autoZero"/>
        <c:crossBetween val="midCat"/>
        <c:dispUnits/>
        <c:majorUnit val="64"/>
        <c:minorUnit val="32"/>
      </c:valAx>
      <c:valAx>
        <c:axId val="4085507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6561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75"/>
          <c:w val="0.85275"/>
          <c:h val="0.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 (488nm ex)'!$C$6:$C$11</c:f>
              <c:numCache/>
            </c:numRef>
          </c:xVal>
          <c:yVal>
            <c:numRef>
              <c:f>'MEPCY5 (488nm ex)'!$D$6:$D$11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(488nm ex)'!$C$6:$C$11</c:f>
              <c:numCache/>
            </c:numRef>
          </c:xVal>
          <c:yVal>
            <c:numRef>
              <c:f>'MEPCY5 (488nm ex)'!$F$6:$F$11</c:f>
              <c:numCache/>
            </c:numRef>
          </c:yVal>
          <c:smooth val="0"/>
        </c:ser>
        <c:axId val="32151320"/>
        <c:axId val="20926425"/>
      </c:scatterChart>
      <c:valAx>
        <c:axId val="3215132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425"/>
        <c:crosses val="autoZero"/>
        <c:crossBetween val="midCat"/>
        <c:dispUnits/>
        <c:majorUnit val="64"/>
        <c:minorUnit val="32"/>
      </c:valAx>
      <c:valAx>
        <c:axId val="2092642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132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 (488nm ex)'!$T$6:$T$11</c:f>
              <c:numCache/>
            </c:numRef>
          </c:xVal>
          <c:yVal>
            <c:numRef>
              <c:f>'MEPCY5 (488nm ex)'!$U$6:$U$11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(488nm ex)'!$C$6:$C$11</c:f>
              <c:numCache/>
            </c:numRef>
          </c:xVal>
          <c:yVal>
            <c:numRef>
              <c:f>'MEPCY5 (488nm ex)'!$F$6:$F$11</c:f>
              <c:numCache/>
            </c:numRef>
          </c:yVal>
          <c:smooth val="0"/>
        </c:ser>
        <c:axId val="54120098"/>
        <c:axId val="17318835"/>
      </c:scatterChart>
      <c:valAx>
        <c:axId val="5412009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835"/>
        <c:crosses val="autoZero"/>
        <c:crossBetween val="midCat"/>
        <c:dispUnits/>
        <c:majorUnit val="64"/>
        <c:minorUnit val="32"/>
      </c:valAx>
      <c:valAx>
        <c:axId val="1731883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009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525"/>
          <c:w val="0.8672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'MEPCY5 (561nm ex)'!$C$6:$C$11</c:f>
              <c:numCache/>
            </c:numRef>
          </c:xVal>
          <c:yVal>
            <c:numRef>
              <c:f>'MEPCY5 (561nm ex)'!$D$6:$D$11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(561nm ex)'!$C$6:$C$11</c:f>
              <c:numCache/>
            </c:numRef>
          </c:xVal>
          <c:yVal>
            <c:numRef>
              <c:f>'MEPCY5 (561nm ex)'!$F$6:$F$11</c:f>
              <c:numCache/>
            </c:numRef>
          </c:yVal>
          <c:smooth val="0"/>
        </c:ser>
        <c:axId val="21651788"/>
        <c:axId val="60648365"/>
      </c:scatterChart>
      <c:valAx>
        <c:axId val="2165178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8365"/>
        <c:crosses val="autoZero"/>
        <c:crossBetween val="midCat"/>
        <c:dispUnits/>
        <c:majorUnit val="64"/>
        <c:minorUnit val="32"/>
      </c:valAx>
      <c:valAx>
        <c:axId val="6064836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178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4525"/>
          <c:w val="0.85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'MEPCY5 (561nm ex)'!$T$6:$T$11</c:f>
              <c:numCache/>
            </c:numRef>
          </c:xVal>
          <c:yVal>
            <c:numRef>
              <c:f>'MEPCY5 (561nm ex)'!$U$6:$U$11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(561nm ex)'!$C$6:$C$11</c:f>
              <c:numCache/>
            </c:numRef>
          </c:xVal>
          <c:yVal>
            <c:numRef>
              <c:f>'MEPCY5 (561nm ex)'!$F$6:$F$11</c:f>
              <c:numCache/>
            </c:numRef>
          </c:yVal>
          <c:smooth val="0"/>
        </c:ser>
        <c:axId val="8964374"/>
        <c:axId val="13570503"/>
      </c:scatterChart>
      <c:valAx>
        <c:axId val="896437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503"/>
        <c:crosses val="autoZero"/>
        <c:crossBetween val="midCat"/>
        <c:dispUnits/>
        <c:majorUnit val="64"/>
        <c:minorUnit val="32"/>
      </c:valAx>
      <c:valAx>
        <c:axId val="1357050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8"/>
          <c:w val="0.85275"/>
          <c:h val="0.7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'MEPCy5.5'!$C$6:$C$11</c:f>
              <c:numCache/>
            </c:numRef>
          </c:xVal>
          <c:yVal>
            <c:numRef>
              <c:f>'MEPCy5.5'!$D$6:$D$11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'MEPCy5.5'!$C$6:$C$11</c:f>
              <c:numCache/>
            </c:numRef>
          </c:xVal>
          <c:yVal>
            <c:numRef>
              <c:f>'MEPCy5.5'!$F$6:$F$11</c:f>
              <c:numCache/>
            </c:numRef>
          </c:yVal>
          <c:smooth val="0"/>
        </c:ser>
        <c:axId val="55025664"/>
        <c:axId val="25468929"/>
      </c:scatterChart>
      <c:valAx>
        <c:axId val="5502566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 val="autoZero"/>
        <c:crossBetween val="midCat"/>
        <c:dispUnits/>
        <c:majorUnit val="64"/>
        <c:minorUnit val="32"/>
      </c:valAx>
      <c:valAx>
        <c:axId val="2546892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'MEPCy5.5'!$T$6:$T$11</c:f>
              <c:numCache/>
            </c:numRef>
          </c:xVal>
          <c:yVal>
            <c:numRef>
              <c:f>'MEPCy5.5'!$U$6:$U$11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'MEPCy5.5'!$C$6:$C$11</c:f>
              <c:numCache/>
            </c:numRef>
          </c:xVal>
          <c:yVal>
            <c:numRef>
              <c:f>'MEPCy5.5'!$F$6:$F$11</c:f>
              <c:numCache/>
            </c:numRef>
          </c:yVal>
          <c:smooth val="0"/>
        </c:ser>
        <c:axId val="27893770"/>
        <c:axId val="49717339"/>
      </c:scatterChart>
      <c:valAx>
        <c:axId val="278937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 val="autoZero"/>
        <c:crossBetween val="midCat"/>
        <c:dispUnits/>
        <c:majorUnit val="64"/>
        <c:minorUnit val="32"/>
      </c:valAx>
      <c:valAx>
        <c:axId val="4971733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MEPCY7!$C$6:$C$11</c:f>
              <c:numCache/>
            </c:numRef>
          </c:xVal>
          <c:yVal>
            <c:numRef>
              <c:f>MEPCY7!$D$6:$D$11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44802868"/>
        <c:axId val="572629"/>
      </c:scatterChart>
      <c:valAx>
        <c:axId val="4480286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 val="autoZero"/>
        <c:crossBetween val="midCat"/>
        <c:dispUnits/>
        <c:majorUnit val="64"/>
        <c:minorUnit val="32"/>
      </c:valAx>
      <c:valAx>
        <c:axId val="57262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2868"/>
        <c:crossesAt val="0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MEPCY7!$T$6:$T$11</c:f>
              <c:numCache/>
            </c:numRef>
          </c:xVal>
          <c:yVal>
            <c:numRef>
              <c:f>MEPCY7!$U$6:$U$11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5153662"/>
        <c:axId val="46382959"/>
      </c:scatterChart>
      <c:valAx>
        <c:axId val="515366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 val="autoZero"/>
        <c:crossBetween val="midCat"/>
        <c:dispUnits/>
        <c:majorUnit val="64"/>
        <c:minorUnit val="32"/>
      </c:valAx>
      <c:valAx>
        <c:axId val="4638295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MEAP!$C$6:$C$11</c:f>
              <c:numCache/>
            </c:numRef>
          </c:xVal>
          <c:yVal>
            <c:numRef>
              <c:f>MEAP!$D$6:$D$11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14793448"/>
        <c:axId val="66032169"/>
      </c:scatterChart>
      <c:valAx>
        <c:axId val="1479344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 val="autoZero"/>
        <c:crossBetween val="midCat"/>
        <c:dispUnits/>
        <c:majorUnit val="64"/>
        <c:minorUnit val="32"/>
      </c:valAx>
      <c:valAx>
        <c:axId val="6603216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(BV510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5"/>
          <c:w val="0.852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MEBV510!$C$6:$C$11</c:f>
              <c:numCache/>
            </c:numRef>
          </c:xVal>
          <c:yVal>
            <c:numRef>
              <c:f>MEBV510!$D$6:$D$11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MEBV510!$C$6:$C$11</c:f>
              <c:numCache/>
            </c:numRef>
          </c:xVal>
          <c:yVal>
            <c:numRef>
              <c:f>MEBV510!$F$6:$F$11</c:f>
              <c:numCache/>
            </c:numRef>
          </c:yVal>
          <c:smooth val="0"/>
        </c:ser>
        <c:axId val="32990660"/>
        <c:axId val="28480485"/>
      </c:scatterChart>
      <c:valAx>
        <c:axId val="3299066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 val="autoZero"/>
        <c:crossBetween val="midCat"/>
        <c:dispUnits/>
        <c:majorUnit val="64"/>
        <c:minorUnit val="32"/>
      </c:valAx>
      <c:valAx>
        <c:axId val="2848048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MEAP!$T$6:$T$11</c:f>
              <c:numCache/>
            </c:numRef>
          </c:xVal>
          <c:yVal>
            <c:numRef>
              <c:f>MEAP!$U$6:$U$11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57418610"/>
        <c:axId val="47005443"/>
      </c:scatterChart>
      <c:valAx>
        <c:axId val="5741861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 val="autoZero"/>
        <c:crossBetween val="midCat"/>
        <c:dispUnits/>
        <c:majorUnit val="64"/>
        <c:minorUnit val="32"/>
      </c:valAx>
      <c:valAx>
        <c:axId val="4700544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(Alexa 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'MEAlexa 700'!$C$6:$C$11</c:f>
              <c:numCache/>
            </c:numRef>
          </c:xVal>
          <c:yVal>
            <c:numRef>
              <c:f>'MEAlexa 700'!$D$6:$D$11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'MEAlexa 700'!$C$6:$C$11</c:f>
              <c:numCache/>
            </c:numRef>
          </c:xVal>
          <c:yVal>
            <c:numRef>
              <c:f>'MEAlexa 700'!$F$6:$F$11</c:f>
              <c:numCache/>
            </c:numRef>
          </c:yVal>
          <c:smooth val="0"/>
        </c:ser>
        <c:axId val="20395804"/>
        <c:axId val="49344509"/>
      </c:scatterChart>
      <c:valAx>
        <c:axId val="2039580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 val="autoZero"/>
        <c:crossBetween val="midCat"/>
        <c:dispUnits/>
        <c:majorUnit val="64"/>
        <c:minorUnit val="32"/>
      </c:valAx>
      <c:valAx>
        <c:axId val="4934450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(Alexa 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'MEAlexa 700'!$T$6:$T$11</c:f>
              <c:numCache/>
            </c:numRef>
          </c:xVal>
          <c:yVal>
            <c:numRef>
              <c:f>'MEAlexa 700'!$U$6:$U$11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'MEAlexa 700'!$C$6:$C$11</c:f>
              <c:numCache/>
            </c:numRef>
          </c:xVal>
          <c:yVal>
            <c:numRef>
              <c:f>'MEAlexa 700'!$F$6:$F$11</c:f>
              <c:numCache/>
            </c:numRef>
          </c:yVal>
          <c:smooth val="0"/>
        </c:ser>
        <c:axId val="41447398"/>
        <c:axId val="37482263"/>
      </c:scatterChart>
      <c:valAx>
        <c:axId val="4144739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 val="autoZero"/>
        <c:crossBetween val="midCat"/>
        <c:dispUnits/>
        <c:majorUnit val="64"/>
        <c:minorUnit val="32"/>
      </c:valAx>
      <c:valAx>
        <c:axId val="3748226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"/>
          <c:w val="0.8535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MEAPCY7!$C$6:$C$11</c:f>
              <c:numCache/>
            </c:numRef>
          </c:xVal>
          <c:yVal>
            <c:numRef>
              <c:f>MEAPCY7!$D$6:$D$11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MEAPCY7!$C$6:$C$11</c:f>
              <c:numCache/>
            </c:numRef>
          </c:xVal>
          <c:yVal>
            <c:numRef>
              <c:f>MEAPCY7!$F$6:$F$11</c:f>
              <c:numCache/>
            </c:numRef>
          </c:yVal>
          <c:smooth val="0"/>
        </c:ser>
        <c:axId val="1796048"/>
        <c:axId val="16164433"/>
      </c:scatterChart>
      <c:valAx>
        <c:axId val="179604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 val="autoZero"/>
        <c:crossBetween val="midCat"/>
        <c:dispUnits/>
        <c:majorUnit val="64"/>
        <c:minorUnit val="32"/>
      </c:valAx>
      <c:valAx>
        <c:axId val="16164433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2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MEAPCY7!$T$6:$T$11</c:f>
              <c:numCache/>
            </c:numRef>
          </c:xVal>
          <c:yVal>
            <c:numRef>
              <c:f>MEAPCY7!$U$6:$U$11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MEAPCY7!$C$6:$C$11</c:f>
              <c:numCache/>
            </c:numRef>
          </c:xVal>
          <c:yVal>
            <c:numRef>
              <c:f>MEAPCY7!$F$6:$F$11</c:f>
              <c:numCache/>
            </c:numRef>
          </c:yVal>
          <c:smooth val="0"/>
        </c:ser>
        <c:axId val="11262170"/>
        <c:axId val="34250667"/>
      </c:scatterChart>
      <c:valAx>
        <c:axId val="112621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 val="autoZero"/>
        <c:crossBetween val="midCat"/>
        <c:dispUnits/>
        <c:majorUnit val="64"/>
        <c:minorUnit val="32"/>
      </c:valAx>
      <c:valAx>
        <c:axId val="3425066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(BV510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7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MEBV510!$T$6:$T$11</c:f>
              <c:numCache/>
            </c:numRef>
          </c:xVal>
          <c:yVal>
            <c:numRef>
              <c:f>MEBV510!$U$6:$U$11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MEBV510!$C$6:$C$11</c:f>
              <c:numCache/>
            </c:numRef>
          </c:xVal>
          <c:yVal>
            <c:numRef>
              <c:f>MEBV510!$F$6:$F$11</c:f>
              <c:numCache/>
            </c:numRef>
          </c:yVal>
          <c:smooth val="0"/>
        </c:ser>
        <c:axId val="54997774"/>
        <c:axId val="25217919"/>
      </c:scatterChart>
      <c:valAx>
        <c:axId val="5499777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 val="autoZero"/>
        <c:crossBetween val="midCat"/>
        <c:dispUnits/>
        <c:majorUnit val="64"/>
        <c:minorUnit val="32"/>
      </c:valAx>
      <c:valAx>
        <c:axId val="2521791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(BV605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7"/>
          <c:w val="0.84925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MEBV605!$C$6:$C$11</c:f>
              <c:numCache/>
            </c:numRef>
          </c:xVal>
          <c:yVal>
            <c:numRef>
              <c:f>MEBV605!$D$6:$D$11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MEBV605!$C$6:$C$11</c:f>
              <c:numCache/>
            </c:numRef>
          </c:xVal>
          <c:yVal>
            <c:numRef>
              <c:f>MEBV605!$F$6:$F$11</c:f>
              <c:numCache/>
            </c:numRef>
          </c:yVal>
          <c:smooth val="0"/>
        </c:ser>
        <c:axId val="25634680"/>
        <c:axId val="29385529"/>
      </c:scatterChart>
      <c:valAx>
        <c:axId val="2563468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 val="autoZero"/>
        <c:crossBetween val="midCat"/>
        <c:dispUnits/>
        <c:majorUnit val="64"/>
        <c:minorUnit val="32"/>
      </c:valAx>
      <c:valAx>
        <c:axId val="2938552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(BV605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25"/>
          <c:w val="0.852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MEBV605!$T$6:$T$11</c:f>
              <c:numCache/>
            </c:numRef>
          </c:xVal>
          <c:yVal>
            <c:numRef>
              <c:f>MEBV605!$U$6:$U$11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MEBV605!$C$6:$C$11</c:f>
              <c:numCache/>
            </c:numRef>
          </c:xVal>
          <c:yVal>
            <c:numRef>
              <c:f>MEBV605!$F$6:$F$11</c:f>
              <c:numCache/>
            </c:numRef>
          </c:yVal>
          <c:smooth val="0"/>
        </c:ser>
        <c:axId val="63143170"/>
        <c:axId val="31417619"/>
      </c:scatterChart>
      <c:valAx>
        <c:axId val="631431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 val="autoZero"/>
        <c:crossBetween val="midCat"/>
        <c:dispUnits/>
        <c:majorUnit val="64"/>
        <c:minorUnit val="32"/>
      </c:valAx>
      <c:valAx>
        <c:axId val="3141761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(BV650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MEBV650!$C$6:$C$11</c:f>
              <c:numCache/>
            </c:numRef>
          </c:xVal>
          <c:yVal>
            <c:numRef>
              <c:f>MEBV650!$D$6:$D$11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MEBV650!$C$6:$C$11</c:f>
              <c:numCache/>
            </c:numRef>
          </c:xVal>
          <c:yVal>
            <c:numRef>
              <c:f>MEBV650!$F$6:$F$11</c:f>
              <c:numCache/>
            </c:numRef>
          </c:yVal>
          <c:smooth val="0"/>
        </c:ser>
        <c:axId val="14323116"/>
        <c:axId val="61799181"/>
      </c:scatterChart>
      <c:valAx>
        <c:axId val="143231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 val="autoZero"/>
        <c:crossBetween val="midCat"/>
        <c:dispUnits/>
        <c:majorUnit val="64"/>
        <c:minorUnit val="32"/>
      </c:valAx>
      <c:valAx>
        <c:axId val="61799181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(BV650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MEBV650!$T$6:$T$11</c:f>
              <c:numCache/>
            </c:numRef>
          </c:xVal>
          <c:yVal>
            <c:numRef>
              <c:f>MEBV650!$U$6:$U$11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MEBV650!$C$6:$C$11</c:f>
              <c:numCache/>
            </c:numRef>
          </c:xVal>
          <c:yVal>
            <c:numRef>
              <c:f>MEBV650!$F$6:$F$11</c:f>
              <c:numCache/>
            </c:numRef>
          </c:yVal>
          <c:smooth val="0"/>
        </c:ser>
        <c:axId val="19321718"/>
        <c:axId val="39677735"/>
      </c:scatterChart>
      <c:valAx>
        <c:axId val="1932171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 val="autoZero"/>
        <c:crossBetween val="midCat"/>
        <c:dispUnits/>
        <c:majorUnit val="64"/>
        <c:minorUnit val="32"/>
      </c:valAx>
      <c:valAx>
        <c:axId val="39677735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1718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(BV711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MEBV711!$C$6:$C$11</c:f>
              <c:numCache/>
            </c:numRef>
          </c:xVal>
          <c:yVal>
            <c:numRef>
              <c:f>MEBV711!$D$6:$D$11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MEBV711!$C$6:$C$11</c:f>
              <c:numCache/>
            </c:numRef>
          </c:xVal>
          <c:yVal>
            <c:numRef>
              <c:f>MEBV711!$F$6:$F$11</c:f>
              <c:numCache/>
            </c:numRef>
          </c:yVal>
          <c:smooth val="0"/>
        </c:ser>
        <c:axId val="21555296"/>
        <c:axId val="59779937"/>
      </c:scatterChart>
      <c:valAx>
        <c:axId val="2155529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 val="autoZero"/>
        <c:crossBetween val="midCat"/>
        <c:dispUnits/>
        <c:majorUnit val="64"/>
        <c:minorUnit val="32"/>
      </c:valAx>
      <c:valAx>
        <c:axId val="59779937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0.16825</cdr:y>
    </cdr:from>
    <cdr:to>
      <cdr:x>0.09575</cdr:x>
      <cdr:y>0.81725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800100"/>
          <a:ext cx="40005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MEBV421 (Relative Values)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MEBV650 (Relative Values)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MEBV650 (Relative Values)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0.15575</cdr:y>
    </cdr:from>
    <cdr:to>
      <cdr:x>0.09975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742950"/>
          <a:ext cx="466725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MEBV711 (Relative Values)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MEBV711 (Relative Values)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MEBV786 (Relative Values)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MEBV786 (Relative Values)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0.1645</cdr:y>
    </cdr:from>
    <cdr:to>
      <cdr:x>0.12275</cdr:x>
      <cdr:y>0.81275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781050"/>
          <a:ext cx="438150" cy="3086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MEFL (Relative Values)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0.1715</cdr:y>
    </cdr:from>
    <cdr:to>
      <cdr:x>0.09075</cdr:x>
      <cdr:y>0.81975</cdr:y>
    </cdr:to>
    <cdr:sp>
      <cdr:nvSpPr>
        <cdr:cNvPr id="1" name="Text Box 2"/>
        <cdr:cNvSpPr txBox="1">
          <a:spLocks noChangeArrowheads="1"/>
        </cdr:cNvSpPr>
      </cdr:nvSpPr>
      <cdr:spPr>
        <a:xfrm>
          <a:off x="171450" y="81915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MEBV421 (Relative Values)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0.17175</cdr:y>
    </cdr:from>
    <cdr:to>
      <cdr:x>0.0895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1915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MEFL (Relative Values)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7</xdr:col>
      <xdr:colOff>838200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95625"/>
        <a:ext cx="5715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0.16575</cdr:y>
    </cdr:from>
    <cdr:to>
      <cdr:x>0.0815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781050"/>
          <a:ext cx="44767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MEPerCPCy5.5 (Relative Values)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0.16775</cdr:y>
    </cdr:from>
    <cdr:to>
      <cdr:x>0.08425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MEPerCPCy5.5 (Relative Values)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3086100"/>
        <a:ext cx="5648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1134725" y="3248025"/>
        <a:ext cx="56864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0.1715</cdr:y>
    </cdr:from>
    <cdr:to>
      <cdr:x>0.10275</cdr:x>
      <cdr:y>0.82025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19150"/>
          <a:ext cx="457200" cy="3105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 (Relative Values)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0.179</cdr:y>
    </cdr:from>
    <cdr:to>
      <cdr:x>0.09675</cdr:x>
      <cdr:y>0.8225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857250"/>
          <a:ext cx="3429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 (Relative Values)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0.16625</cdr:y>
    </cdr:from>
    <cdr:to>
      <cdr:x>0.08725</cdr:x>
      <cdr:y>0.80775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790575"/>
          <a:ext cx="419100" cy="3057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0.1685</cdr:y>
    </cdr:from>
    <cdr:to>
      <cdr:x>0.06775</cdr:x>
      <cdr:y>0.813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09625"/>
          <a:ext cx="2762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95625"/>
        <a:ext cx="5800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8585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904875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305175"/>
        <a:ext cx="5553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305175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0.162</cdr:y>
    </cdr:from>
    <cdr:to>
      <cdr:x>0.08425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771525"/>
          <a:ext cx="409575" cy="3086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0.16775</cdr:y>
    </cdr:from>
    <cdr:to>
      <cdr:x>0.068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86100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0.16</cdr:y>
    </cdr:from>
    <cdr:to>
      <cdr:x>0.0785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762000"/>
          <a:ext cx="3810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0.16775</cdr:y>
    </cdr:from>
    <cdr:to>
      <cdr:x>0.068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86100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0.1635</cdr:y>
    </cdr:from>
    <cdr:to>
      <cdr:x>0.0835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771525"/>
          <a:ext cx="447675" cy="3105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MEPCY5.5 (Relative Values)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0.16775</cdr:y>
    </cdr:from>
    <cdr:to>
      <cdr:x>0.0935</cdr:x>
      <cdr:y>0.80725</cdr:y>
    </cdr:to>
    <cdr:sp>
      <cdr:nvSpPr>
        <cdr:cNvPr id="1" name="Text Box 2"/>
        <cdr:cNvSpPr txBox="1">
          <a:spLocks noChangeArrowheads="1"/>
        </cdr:cNvSpPr>
      </cdr:nvSpPr>
      <cdr:spPr>
        <a:xfrm>
          <a:off x="180975" y="809625"/>
          <a:ext cx="33337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MEPCY5.5 (Relative Values)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3086100"/>
        <a:ext cx="54959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0.086</cdr:x>
      <cdr:y>0.81625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62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MEBV510 (Relative Values)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0.1685</cdr:y>
    </cdr:from>
    <cdr:to>
      <cdr:x>0.092</cdr:x>
      <cdr:y>0.815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80010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MEPCY7 (Relative Values)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0.17175</cdr:y>
    </cdr:from>
    <cdr:to>
      <cdr:x>0.0625</cdr:x>
      <cdr:y>0.81175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82867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MEPCY7 (Relative Values)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86100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5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0.1645</cdr:y>
    </cdr:from>
    <cdr:to>
      <cdr:x>0.08725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78105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 (Relative Values)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0.17775</cdr:y>
    </cdr:from>
    <cdr:to>
      <cdr:x>0.06625</cdr:x>
      <cdr:y>0.82425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847725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 (Relative Values)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38475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0.1645</cdr:y>
    </cdr:from>
    <cdr:to>
      <cdr:x>0.0795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8105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MEAX 700 (Relative Values)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0.16925</cdr:y>
    </cdr:from>
    <cdr:to>
      <cdr:x>0.0625</cdr:x>
      <cdr:y>0.8155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809625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MEAX 700 (Relative Values)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38475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5340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0.16675</cdr:y>
    </cdr:from>
    <cdr:to>
      <cdr:x>0.0815</cdr:x>
      <cdr:y>0.81775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742950"/>
          <a:ext cx="409575" cy="2905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MEAPCY7 (Relative Values)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MEBV510(Relative Values)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0.16725</cdr:y>
    </cdr:from>
    <cdr:to>
      <cdr:x>0.07075</cdr:x>
      <cdr:y>0.8135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80010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MEAPCY7 (Relative Values)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3038475"/>
        <a:ext cx="55911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715625" y="3200400"/>
        <a:ext cx="55626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62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MEBV605 (Relative Values)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MEBV605 (Relative Values)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0">
      <selection activeCell="F54" sqref="F5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7" width="12.7109375" style="0" customWidth="1"/>
    <col min="8" max="8" width="13.8515625" style="0" bestFit="1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32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133</v>
      </c>
      <c r="E5" s="124" t="s">
        <v>134</v>
      </c>
      <c r="F5" s="3" t="s">
        <v>13</v>
      </c>
      <c r="G5" s="7" t="s">
        <v>10</v>
      </c>
      <c r="H5" s="125" t="s">
        <v>135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133</v>
      </c>
      <c r="V5" s="124" t="s">
        <v>134</v>
      </c>
      <c r="W5" s="3" t="s">
        <v>13</v>
      </c>
      <c r="X5" s="7" t="s">
        <v>10</v>
      </c>
      <c r="Y5" s="125" t="s">
        <v>135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102.67261895768408</v>
      </c>
      <c r="D6" s="114"/>
      <c r="E6" s="17"/>
      <c r="F6" s="17">
        <f aca="true" t="shared" si="0" ref="F6:F11">H$13*C6+H$14</f>
        <v>2.3632297744433166</v>
      </c>
      <c r="G6" s="44"/>
      <c r="H6" s="47">
        <f aca="true" t="shared" si="1" ref="H6:H11">10^F6</f>
        <v>230.7967954378535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136</v>
      </c>
      <c r="S6" s="9">
        <v>1</v>
      </c>
      <c r="T6" s="81">
        <f aca="true" t="shared" si="2" ref="T6:T11">M50</f>
        <v>0</v>
      </c>
      <c r="U6" s="114">
        <f aca="true" t="shared" si="3" ref="U6:U11">O50</f>
        <v>3.196826880229908</v>
      </c>
      <c r="V6" s="17">
        <f aca="true" t="shared" si="4" ref="V6:V11">LOG10(U6)</f>
        <v>0.5047191182871426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123.64070339554597</v>
      </c>
      <c r="D7" s="114">
        <v>553.0697795901265</v>
      </c>
      <c r="E7" s="17">
        <f>LOG10(D7)</f>
        <v>2.7427799287352777</v>
      </c>
      <c r="F7" s="17">
        <f t="shared" si="0"/>
        <v>2.742779928735278</v>
      </c>
      <c r="G7" s="44">
        <f>((ABS(F7-E7))/F7)</f>
        <v>1.619120824086081E-16</v>
      </c>
      <c r="H7" s="47">
        <f t="shared" si="1"/>
        <v>553.069779590127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0.5047191182871424</v>
      </c>
      <c r="P7" s="71">
        <f aca="true" t="shared" si="9" ref="P7:P18">10^O7</f>
        <v>3.196826880229908</v>
      </c>
      <c r="S7" s="9">
        <v>2</v>
      </c>
      <c r="T7" s="81">
        <f t="shared" si="2"/>
        <v>0</v>
      </c>
      <c r="U7" s="114">
        <f t="shared" si="3"/>
        <v>3.196826880229908</v>
      </c>
      <c r="V7" s="17">
        <f t="shared" si="4"/>
        <v>0.5047191182871426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136</v>
      </c>
    </row>
    <row r="8" spans="2:30" ht="13.5" thickBot="1">
      <c r="B8" s="9">
        <v>3</v>
      </c>
      <c r="C8" s="122">
        <v>161.57649186388858</v>
      </c>
      <c r="D8" s="114">
        <v>2688.2400262785904</v>
      </c>
      <c r="E8" s="17">
        <f>LOG10(D8)</f>
        <v>3.4294680431892304</v>
      </c>
      <c r="F8" s="17">
        <f t="shared" si="0"/>
        <v>3.429468043189231</v>
      </c>
      <c r="G8" s="44">
        <f>((ABS(F8-E8))/F8)</f>
        <v>1.294921557096891E-16</v>
      </c>
      <c r="H8" s="47">
        <f t="shared" si="1"/>
        <v>2688.2400262785955</v>
      </c>
      <c r="J8" s="58" t="s">
        <v>23</v>
      </c>
      <c r="K8" s="59" t="s">
        <v>24</v>
      </c>
      <c r="L8" s="25"/>
      <c r="M8" s="80"/>
      <c r="N8" s="122"/>
      <c r="O8" s="27">
        <f t="shared" si="8"/>
        <v>0.5047191182871424</v>
      </c>
      <c r="P8" s="71">
        <f t="shared" si="9"/>
        <v>3.196826880229908</v>
      </c>
      <c r="S8" s="9">
        <v>3</v>
      </c>
      <c r="T8" s="81">
        <f t="shared" si="2"/>
        <v>0</v>
      </c>
      <c r="U8" s="114">
        <f t="shared" si="3"/>
        <v>3.196826880229908</v>
      </c>
      <c r="V8" s="17">
        <f t="shared" si="4"/>
        <v>0.5047191182871426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181.65069616244128</v>
      </c>
      <c r="D9" s="114">
        <v>6206.371682466144</v>
      </c>
      <c r="E9" s="17">
        <f>LOG10(D9)</f>
        <v>3.792837780724538</v>
      </c>
      <c r="F9" s="17">
        <f t="shared" si="0"/>
        <v>3.792837780724538</v>
      </c>
      <c r="G9" s="44">
        <f>((ABS(F9-E9))/F9)</f>
        <v>0</v>
      </c>
      <c r="H9" s="47">
        <f t="shared" si="1"/>
        <v>6206.371682466156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0.5047191182871424</v>
      </c>
      <c r="P9" s="71">
        <f t="shared" si="9"/>
        <v>3.196826880229908</v>
      </c>
      <c r="S9" s="9">
        <v>4</v>
      </c>
      <c r="T9" s="81">
        <f t="shared" si="2"/>
        <v>0</v>
      </c>
      <c r="U9" s="114">
        <f t="shared" si="3"/>
        <v>3.196826880229908</v>
      </c>
      <c r="V9" s="17">
        <f t="shared" si="4"/>
        <v>0.5047191182871426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203.16913730418383</v>
      </c>
      <c r="D10" s="114">
        <v>15217.73866665906</v>
      </c>
      <c r="E10" s="17">
        <f>LOG10(D10)</f>
        <v>4.182350121714695</v>
      </c>
      <c r="F10" s="17">
        <f t="shared" si="0"/>
        <v>4.182350121714696</v>
      </c>
      <c r="G10" s="44">
        <f>((ABS(F10-E10))/F10)</f>
        <v>2.1236347839190148E-16</v>
      </c>
      <c r="H10" s="47">
        <f t="shared" si="1"/>
        <v>15217.738666659086</v>
      </c>
      <c r="J10" s="67"/>
      <c r="K10" s="1">
        <f t="shared" si="12"/>
        <v>0</v>
      </c>
      <c r="L10" s="25"/>
      <c r="M10" s="80"/>
      <c r="N10" s="122"/>
      <c r="O10" s="27">
        <f t="shared" si="8"/>
        <v>0.5047191182871424</v>
      </c>
      <c r="P10" s="71">
        <f t="shared" si="9"/>
        <v>3.196826880229908</v>
      </c>
      <c r="S10" s="9">
        <v>5</v>
      </c>
      <c r="T10" s="81">
        <f t="shared" si="2"/>
        <v>0</v>
      </c>
      <c r="U10" s="114">
        <f t="shared" si="3"/>
        <v>3.196826880229908</v>
      </c>
      <c r="V10" s="17">
        <f t="shared" si="4"/>
        <v>0.5047191182871426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22">
        <v>220.98541979782257</v>
      </c>
      <c r="D11" s="114">
        <v>31977.792357975384</v>
      </c>
      <c r="E11" s="17">
        <f>LOG10(D11)</f>
        <v>4.504848478176832</v>
      </c>
      <c r="F11" s="17">
        <f t="shared" si="0"/>
        <v>4.504848478176832</v>
      </c>
      <c r="G11" s="44">
        <f>((ABS(F11-E11))/F11)</f>
        <v>0</v>
      </c>
      <c r="H11" s="47">
        <f t="shared" si="1"/>
        <v>31977.792357975384</v>
      </c>
      <c r="J11" s="67"/>
      <c r="K11" s="1">
        <f t="shared" si="12"/>
        <v>0</v>
      </c>
      <c r="L11" s="25"/>
      <c r="M11" s="80"/>
      <c r="N11" s="122"/>
      <c r="O11" s="27">
        <f t="shared" si="8"/>
        <v>0.5047191182871424</v>
      </c>
      <c r="P11" s="71">
        <f t="shared" si="9"/>
        <v>3.196826880229908</v>
      </c>
      <c r="S11" s="9">
        <v>6</v>
      </c>
      <c r="T11" s="81">
        <f t="shared" si="2"/>
        <v>0</v>
      </c>
      <c r="U11" s="114">
        <f t="shared" si="3"/>
        <v>3.196826880229908</v>
      </c>
      <c r="V11" s="17">
        <f t="shared" si="4"/>
        <v>0.5047191182871426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1.0075354330203974E-16</v>
      </c>
      <c r="J12" s="67"/>
      <c r="K12" s="1">
        <f t="shared" si="12"/>
        <v>0</v>
      </c>
      <c r="L12" s="25"/>
      <c r="M12" s="80"/>
      <c r="N12" s="122"/>
      <c r="O12" s="27">
        <f t="shared" si="8"/>
        <v>0.5047191182871424</v>
      </c>
      <c r="P12" s="71">
        <f t="shared" si="9"/>
        <v>3.196826880229908</v>
      </c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0.018101327062886634</v>
      </c>
      <c r="J13" s="67"/>
      <c r="K13" s="1">
        <f t="shared" si="12"/>
        <v>0</v>
      </c>
      <c r="L13" s="25"/>
      <c r="M13" s="80"/>
      <c r="N13" s="122"/>
      <c r="O13" s="27">
        <f t="shared" si="8"/>
        <v>0.5047191182871424</v>
      </c>
      <c r="P13" s="71">
        <f t="shared" si="9"/>
        <v>3.196826880229908</v>
      </c>
      <c r="X13" s="91" t="s">
        <v>33</v>
      </c>
      <c r="Y13" s="92" t="e">
        <f>SLOPE(V7:V11,T7:T11)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0.5047191182871424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0.5047191182871424</v>
      </c>
      <c r="P14" s="71">
        <f t="shared" si="9"/>
        <v>3.196826880229908</v>
      </c>
      <c r="X14" s="93" t="s">
        <v>34</v>
      </c>
      <c r="Y14" s="94" t="e">
        <f>INTERCEPT(V7:V11,T7:T11)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0.9999999999999998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0.5047191182871424</v>
      </c>
      <c r="P15" s="71">
        <f t="shared" si="9"/>
        <v>3.196826880229908</v>
      </c>
      <c r="X15" s="95" t="s">
        <v>35</v>
      </c>
      <c r="Y15" s="96" t="e">
        <f>RSQ(V7:V11,T7:T11)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0.5047191182871424</v>
      </c>
      <c r="P16" s="71">
        <f t="shared" si="9"/>
        <v>3.196826880229908</v>
      </c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0.5047191182871424</v>
      </c>
      <c r="P17" s="71">
        <f t="shared" si="9"/>
        <v>3.196826880229908</v>
      </c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0.5047191182871424</v>
      </c>
      <c r="P18" s="71">
        <f t="shared" si="9"/>
        <v>3.196826880229908</v>
      </c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7"/>
      <c r="K25" s="70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7"/>
      <c r="K26" s="70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7"/>
      <c r="K27" s="70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7"/>
      <c r="K28" s="70" t="e">
        <f t="shared" si="13"/>
        <v>#NUM!</v>
      </c>
      <c r="L28" s="25"/>
      <c r="O28" s="25"/>
    </row>
    <row r="29" spans="10:15" ht="12.75">
      <c r="J29" s="67"/>
      <c r="K29" s="70" t="e">
        <f t="shared" si="13"/>
        <v>#NUM!</v>
      </c>
      <c r="L29" s="25"/>
      <c r="O29" s="25"/>
    </row>
    <row r="30" spans="10:15" ht="12.75">
      <c r="J30" s="67"/>
      <c r="K30" s="70" t="e">
        <f t="shared" si="13"/>
        <v>#NUM!</v>
      </c>
      <c r="L30" s="25"/>
      <c r="O30" s="25"/>
    </row>
    <row r="31" spans="10:15" ht="12.75">
      <c r="J31" s="67"/>
      <c r="K31" s="70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137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136</v>
      </c>
      <c r="P38" s="129" t="s">
        <v>138</v>
      </c>
    </row>
    <row r="39" spans="10:16" ht="12.75">
      <c r="J39" s="68"/>
      <c r="K39" s="70" t="e">
        <f aca="true" t="shared" si="14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3.196826880229908</v>
      </c>
      <c r="P39" s="118">
        <f>O39/N39</f>
        <v>3.196826880229908</v>
      </c>
    </row>
    <row r="40" spans="10:16" ht="12.75">
      <c r="J40" s="67"/>
      <c r="K40" s="70" t="e">
        <f t="shared" si="14"/>
        <v>#NUM!</v>
      </c>
      <c r="L40" s="25"/>
      <c r="M40" s="68">
        <f>N8</f>
        <v>0</v>
      </c>
      <c r="N40" s="70">
        <f>10^(4*(M40/256))</f>
        <v>1</v>
      </c>
      <c r="O40" s="70">
        <f>P8</f>
        <v>3.196826880229908</v>
      </c>
      <c r="P40" s="118">
        <f>O40/N40</f>
        <v>3.196826880229908</v>
      </c>
    </row>
    <row r="41" spans="10:16" ht="12.75">
      <c r="J41" s="67"/>
      <c r="K41" s="70" t="e">
        <f t="shared" si="14"/>
        <v>#NUM!</v>
      </c>
      <c r="L41" s="25"/>
      <c r="M41" s="68">
        <f>N9</f>
        <v>0</v>
      </c>
      <c r="N41" s="70">
        <f>10^(4*(M41/256))</f>
        <v>1</v>
      </c>
      <c r="O41" s="70">
        <f>P9</f>
        <v>3.196826880229908</v>
      </c>
      <c r="P41" s="118">
        <f>O41/N41</f>
        <v>3.196826880229908</v>
      </c>
    </row>
    <row r="42" spans="10:16" ht="12.75">
      <c r="J42" s="67"/>
      <c r="K42" s="70" t="e">
        <f t="shared" si="14"/>
        <v>#NUM!</v>
      </c>
      <c r="L42" s="25"/>
      <c r="M42" s="68">
        <f>N10</f>
        <v>0</v>
      </c>
      <c r="N42" s="70">
        <f>10^(4*(M42/256))</f>
        <v>1</v>
      </c>
      <c r="O42" s="70">
        <f>P10</f>
        <v>3.196826880229908</v>
      </c>
      <c r="P42" s="118">
        <f>O42/N42</f>
        <v>3.196826880229908</v>
      </c>
    </row>
    <row r="43" spans="10:16" ht="12.75">
      <c r="J43" s="67"/>
      <c r="K43" s="70" t="e">
        <f t="shared" si="14"/>
        <v>#NUM!</v>
      </c>
      <c r="L43" s="25"/>
      <c r="M43" s="68">
        <f>N11</f>
        <v>0</v>
      </c>
      <c r="N43" s="70">
        <f>10^(4*(M43/256))</f>
        <v>1</v>
      </c>
      <c r="O43" s="70">
        <f>P11</f>
        <v>3.196826880229908</v>
      </c>
      <c r="P43" s="118">
        <f>O43/N43</f>
        <v>3.196826880229908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139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140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9"/>
      <c r="N50" s="70">
        <f aca="true" t="shared" si="15" ref="N50:N55">10^(4*(M50/256))</f>
        <v>1</v>
      </c>
      <c r="O50" s="46">
        <f>P39*N50</f>
        <v>3.196826880229908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3.196826880229908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3.196826880229908</v>
      </c>
    </row>
    <row r="53" spans="9:15" ht="15" thickBot="1"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3.196826880229908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3.196826880229908</v>
      </c>
    </row>
    <row r="55" spans="10:15" ht="12.75">
      <c r="J55" s="67"/>
      <c r="K55" s="70" t="e">
        <f t="shared" si="16"/>
        <v>#NUM!</v>
      </c>
      <c r="M55" s="120"/>
      <c r="N55" s="70">
        <f t="shared" si="15"/>
        <v>1</v>
      </c>
      <c r="O55" s="47">
        <f>P39*N55</f>
        <v>3.196826880229908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6">
      <selection activeCell="A46" sqref="A46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7" t="s">
        <v>31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98" t="s">
        <v>38</v>
      </c>
      <c r="N4" s="167"/>
      <c r="O4" s="167"/>
      <c r="P4" s="177"/>
    </row>
    <row r="5" spans="2:30" ht="15.75" thickBot="1">
      <c r="B5" s="12"/>
      <c r="E5" s="12"/>
      <c r="J5" s="54" t="s">
        <v>41</v>
      </c>
      <c r="K5" s="55"/>
      <c r="L5" s="25"/>
      <c r="M5" s="199" t="s">
        <v>74</v>
      </c>
      <c r="N5" s="179"/>
      <c r="O5" s="179"/>
      <c r="P5" s="180"/>
      <c r="S5" s="2" t="s">
        <v>12</v>
      </c>
      <c r="T5" s="18" t="s">
        <v>11</v>
      </c>
      <c r="U5" s="3" t="s">
        <v>28</v>
      </c>
      <c r="V5" s="3" t="s">
        <v>29</v>
      </c>
      <c r="W5" s="3" t="s">
        <v>13</v>
      </c>
      <c r="X5" s="7" t="s">
        <v>10</v>
      </c>
      <c r="Y5" s="4" t="s">
        <v>82</v>
      </c>
      <c r="AA5" s="176" t="s">
        <v>37</v>
      </c>
      <c r="AB5" s="167"/>
      <c r="AC5" s="167"/>
      <c r="AD5" s="177"/>
    </row>
    <row r="6" spans="2:30" ht="15.75" thickBot="1">
      <c r="B6" s="2" t="s">
        <v>12</v>
      </c>
      <c r="C6" s="18" t="s">
        <v>11</v>
      </c>
      <c r="D6" s="3" t="s">
        <v>28</v>
      </c>
      <c r="E6" s="3" t="s">
        <v>29</v>
      </c>
      <c r="F6" s="3" t="s">
        <v>13</v>
      </c>
      <c r="G6" s="7" t="s">
        <v>10</v>
      </c>
      <c r="H6" s="4" t="s">
        <v>82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55</v>
      </c>
      <c r="S6" s="19">
        <v>1</v>
      </c>
      <c r="T6" s="81">
        <f aca="true" t="shared" si="0" ref="T6:T11">M50</f>
        <v>0</v>
      </c>
      <c r="U6" s="114">
        <f aca="true" t="shared" si="1" ref="U6:U11">O50</f>
        <v>2.7660691076685997</v>
      </c>
      <c r="V6" s="20">
        <f aca="true" t="shared" si="2" ref="V6:V11">LOG10(U6)</f>
        <v>0.44186302635326374</v>
      </c>
      <c r="W6" s="20" t="e">
        <f aca="true" t="shared" si="3" ref="W6:W11">Y$13*T6+Y$14</f>
        <v>#DIV/0!</v>
      </c>
      <c r="X6" s="21" t="e">
        <f aca="true" t="shared" si="4" ref="X6:X11">((ABS(W6-V6))/W6)</f>
        <v>#DIV/0!</v>
      </c>
      <c r="Y6" s="22" t="e">
        <f aca="true" t="shared" si="5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1</v>
      </c>
      <c r="C7" s="123"/>
      <c r="D7" s="69"/>
      <c r="E7" s="20"/>
      <c r="F7" s="20">
        <f aca="true" t="shared" si="6" ref="F7:F12">H$14*C7+H$15</f>
        <v>0.4418630263532637</v>
      </c>
      <c r="G7" s="21"/>
      <c r="H7" s="22">
        <f aca="true" t="shared" si="7" ref="H7:H12">10^F7</f>
        <v>2.7660691076685997</v>
      </c>
      <c r="J7" s="56" t="s">
        <v>30</v>
      </c>
      <c r="K7" s="57"/>
      <c r="L7" s="25"/>
      <c r="M7" s="80"/>
      <c r="N7" s="123"/>
      <c r="O7" s="27">
        <f aca="true" t="shared" si="8" ref="O7:O18">H$14*N7+H$15</f>
        <v>0.4418630263532637</v>
      </c>
      <c r="P7" s="72">
        <f aca="true" t="shared" si="9" ref="P7:P18">10^O7</f>
        <v>2.7660691076685997</v>
      </c>
      <c r="S7" s="19">
        <v>2</v>
      </c>
      <c r="T7" s="81">
        <f t="shared" si="0"/>
        <v>0</v>
      </c>
      <c r="U7" s="114">
        <f t="shared" si="1"/>
        <v>2.7660691076685997</v>
      </c>
      <c r="V7" s="20">
        <f t="shared" si="2"/>
        <v>0.44186302635326374</v>
      </c>
      <c r="W7" s="20" t="e">
        <f t="shared" si="3"/>
        <v>#DIV/0!</v>
      </c>
      <c r="X7" s="21" t="e">
        <f t="shared" si="4"/>
        <v>#DIV/0!</v>
      </c>
      <c r="Y7" s="22" t="e">
        <f t="shared" si="5"/>
        <v>#DIV/0!</v>
      </c>
      <c r="AA7" s="26" t="s">
        <v>59</v>
      </c>
      <c r="AB7" s="115" t="s">
        <v>25</v>
      </c>
      <c r="AC7" s="115" t="s">
        <v>26</v>
      </c>
      <c r="AD7" s="26" t="s">
        <v>55</v>
      </c>
    </row>
    <row r="8" spans="2:30" ht="13.5" thickBot="1">
      <c r="B8" s="19">
        <v>2</v>
      </c>
      <c r="C8" s="123">
        <v>123.59108226018768</v>
      </c>
      <c r="D8" s="114">
        <v>1226.5530021159784</v>
      </c>
      <c r="E8" s="20">
        <f>LOG10(D8)</f>
        <v>3.088686319789979</v>
      </c>
      <c r="F8" s="20">
        <f t="shared" si="6"/>
        <v>3.088686319789979</v>
      </c>
      <c r="G8" s="21">
        <f>((ABS(F8-E8))/F8)</f>
        <v>0</v>
      </c>
      <c r="H8" s="22">
        <f t="shared" si="7"/>
        <v>1226.5530021159784</v>
      </c>
      <c r="J8" s="58" t="s">
        <v>23</v>
      </c>
      <c r="K8" s="59" t="s">
        <v>24</v>
      </c>
      <c r="L8" s="25"/>
      <c r="M8" s="80"/>
      <c r="N8" s="123"/>
      <c r="O8" s="27">
        <f t="shared" si="8"/>
        <v>0.4418630263532637</v>
      </c>
      <c r="P8" s="72">
        <f t="shared" si="9"/>
        <v>2.7660691076685997</v>
      </c>
      <c r="S8" s="19">
        <v>3</v>
      </c>
      <c r="T8" s="81">
        <f t="shared" si="0"/>
        <v>0</v>
      </c>
      <c r="U8" s="114">
        <f t="shared" si="1"/>
        <v>2.7660691076685997</v>
      </c>
      <c r="V8" s="20">
        <f t="shared" si="2"/>
        <v>0.44186302635326374</v>
      </c>
      <c r="W8" s="20" t="e">
        <f t="shared" si="3"/>
        <v>#DIV/0!</v>
      </c>
      <c r="X8" s="21" t="e">
        <f t="shared" si="4"/>
        <v>#DIV/0!</v>
      </c>
      <c r="Y8" s="22" t="e">
        <f t="shared" si="5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3">
        <v>169.58677597276935</v>
      </c>
      <c r="D9" s="114">
        <v>11850.286743813147</v>
      </c>
      <c r="E9" s="20">
        <f>LOG10(D9)</f>
        <v>4.073728859185709</v>
      </c>
      <c r="F9" s="20">
        <f t="shared" si="6"/>
        <v>4.073728859185709</v>
      </c>
      <c r="G9" s="21">
        <f>((ABS(F9-E9))/F9)</f>
        <v>0</v>
      </c>
      <c r="H9" s="22">
        <f t="shared" si="7"/>
        <v>11850.286743813147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0.4418630263532637</v>
      </c>
      <c r="P9" s="72">
        <f t="shared" si="9"/>
        <v>2.7660691076685997</v>
      </c>
      <c r="S9" s="19">
        <v>4</v>
      </c>
      <c r="T9" s="81">
        <f t="shared" si="0"/>
        <v>0</v>
      </c>
      <c r="U9" s="114">
        <f t="shared" si="1"/>
        <v>2.7660691076685997</v>
      </c>
      <c r="V9" s="20">
        <f t="shared" si="2"/>
        <v>0.44186302635326374</v>
      </c>
      <c r="W9" s="20" t="e">
        <f t="shared" si="3"/>
        <v>#DIV/0!</v>
      </c>
      <c r="X9" s="21" t="e">
        <f t="shared" si="4"/>
        <v>#DIV/0!</v>
      </c>
      <c r="Y9" s="22" t="e">
        <f t="shared" si="5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3">
        <v>188.8841348008615</v>
      </c>
      <c r="D10" s="114">
        <v>30690.26064487326</v>
      </c>
      <c r="E10" s="20">
        <f>LOG10(D10)</f>
        <v>4.487000576804241</v>
      </c>
      <c r="F10" s="20">
        <f t="shared" si="6"/>
        <v>4.48700057680424</v>
      </c>
      <c r="G10" s="21">
        <f>((ABS(F10-E10))/F10)</f>
        <v>1.9794479730883148E-16</v>
      </c>
      <c r="H10" s="22">
        <f t="shared" si="7"/>
        <v>30690.26064487326</v>
      </c>
      <c r="J10" s="60"/>
      <c r="K10" s="61">
        <f t="shared" si="12"/>
        <v>0</v>
      </c>
      <c r="L10" s="25"/>
      <c r="M10" s="80"/>
      <c r="N10" s="123"/>
      <c r="O10" s="27">
        <f t="shared" si="8"/>
        <v>0.4418630263532637</v>
      </c>
      <c r="P10" s="72">
        <f t="shared" si="9"/>
        <v>2.7660691076685997</v>
      </c>
      <c r="S10" s="19">
        <v>5</v>
      </c>
      <c r="T10" s="81">
        <f t="shared" si="0"/>
        <v>0</v>
      </c>
      <c r="U10" s="114">
        <f t="shared" si="1"/>
        <v>2.7660691076685997</v>
      </c>
      <c r="V10" s="20">
        <f t="shared" si="2"/>
        <v>0.44186302635326374</v>
      </c>
      <c r="W10" s="20" t="e">
        <f t="shared" si="3"/>
        <v>#DIV/0!</v>
      </c>
      <c r="X10" s="21" t="e">
        <f t="shared" si="4"/>
        <v>#DIV/0!</v>
      </c>
      <c r="Y10" s="22" t="e">
        <f t="shared" si="5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5</v>
      </c>
      <c r="C11" s="123">
        <v>209.78485535429803</v>
      </c>
      <c r="D11" s="114">
        <v>86022.06147846484</v>
      </c>
      <c r="E11" s="20">
        <f>LOG10(D11)</f>
        <v>4.934609846006891</v>
      </c>
      <c r="F11" s="20">
        <f t="shared" si="6"/>
        <v>4.934609846006891</v>
      </c>
      <c r="G11" s="21">
        <f>((ABS(F11-E11))/F11)</f>
        <v>0</v>
      </c>
      <c r="H11" s="22">
        <f t="shared" si="7"/>
        <v>86022.06147846484</v>
      </c>
      <c r="J11" s="60"/>
      <c r="K11" s="61">
        <f t="shared" si="12"/>
        <v>0</v>
      </c>
      <c r="L11" s="25"/>
      <c r="M11" s="80"/>
      <c r="N11" s="123"/>
      <c r="O11" s="27">
        <f t="shared" si="8"/>
        <v>0.4418630263532637</v>
      </c>
      <c r="P11" s="72">
        <f t="shared" si="9"/>
        <v>2.7660691076685997</v>
      </c>
      <c r="S11" s="19">
        <v>6</v>
      </c>
      <c r="T11" s="81">
        <f t="shared" si="0"/>
        <v>0</v>
      </c>
      <c r="U11" s="114">
        <f t="shared" si="1"/>
        <v>2.7660691076685997</v>
      </c>
      <c r="V11" s="138">
        <f t="shared" si="2"/>
        <v>0.44186302635326374</v>
      </c>
      <c r="W11" s="139" t="e">
        <f t="shared" si="3"/>
        <v>#DIV/0!</v>
      </c>
      <c r="X11" s="140" t="e">
        <f t="shared" si="4"/>
        <v>#DIV/0!</v>
      </c>
      <c r="Y11" s="22" t="e">
        <f t="shared" si="5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2:30" ht="13.5" thickBot="1">
      <c r="B12" s="19">
        <v>6</v>
      </c>
      <c r="C12" s="123">
        <v>223.21328853854112</v>
      </c>
      <c r="D12" s="114">
        <v>166798.75699369633</v>
      </c>
      <c r="E12" s="20">
        <f>LOG10(D12)</f>
        <v>5.222192809894105</v>
      </c>
      <c r="F12" s="20">
        <f t="shared" si="6"/>
        <v>5.222192809894105</v>
      </c>
      <c r="G12" s="21">
        <f>((ABS(F12-E12))/F12)</f>
        <v>0</v>
      </c>
      <c r="H12" s="22">
        <f t="shared" si="7"/>
        <v>166798.75699369633</v>
      </c>
      <c r="J12" s="60"/>
      <c r="K12" s="61">
        <f t="shared" si="12"/>
        <v>0</v>
      </c>
      <c r="L12" s="25"/>
      <c r="M12" s="80"/>
      <c r="N12" s="123"/>
      <c r="O12" s="27">
        <f t="shared" si="8"/>
        <v>0.4418630263532637</v>
      </c>
      <c r="P12" s="72">
        <f t="shared" si="9"/>
        <v>2.7660691076685997</v>
      </c>
      <c r="V12" s="186" t="s">
        <v>58</v>
      </c>
      <c r="W12" s="187"/>
      <c r="X12" s="98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5:30" ht="13.5" thickBot="1">
      <c r="E13" s="186" t="s">
        <v>58</v>
      </c>
      <c r="F13" s="187"/>
      <c r="G13" s="98">
        <f>AVERAGE(G8:G12)</f>
        <v>3.9588959461766295E-17</v>
      </c>
      <c r="J13" s="60"/>
      <c r="K13" s="61">
        <f t="shared" si="12"/>
        <v>0</v>
      </c>
      <c r="L13" s="25"/>
      <c r="M13" s="80"/>
      <c r="N13" s="123"/>
      <c r="O13" s="27">
        <f t="shared" si="8"/>
        <v>0.4418630263532637</v>
      </c>
      <c r="P13" s="72">
        <f t="shared" si="9"/>
        <v>2.7660691076685997</v>
      </c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2" t="s">
        <v>33</v>
      </c>
      <c r="H14" s="83">
        <f>SLOPE(E8:E12,C8:C12)</f>
        <v>0.021415973102853352</v>
      </c>
      <c r="I14" s="34"/>
      <c r="J14" s="60"/>
      <c r="K14" s="61">
        <f t="shared" si="12"/>
        <v>0</v>
      </c>
      <c r="L14" s="25"/>
      <c r="M14" s="80"/>
      <c r="N14" s="60"/>
      <c r="O14" s="27">
        <f t="shared" si="8"/>
        <v>0.4418630263532637</v>
      </c>
      <c r="P14" s="72">
        <f t="shared" si="9"/>
        <v>2.7660691076685997</v>
      </c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4" t="s">
        <v>34</v>
      </c>
      <c r="H15" s="85">
        <f>INTERCEPT(E8:E12,C8:C12)</f>
        <v>0.4418630263532637</v>
      </c>
      <c r="I15" s="34"/>
      <c r="J15" s="60"/>
      <c r="K15" s="61">
        <f t="shared" si="12"/>
        <v>0</v>
      </c>
      <c r="L15" s="25"/>
      <c r="M15" s="80"/>
      <c r="N15" s="60"/>
      <c r="O15" s="27">
        <f t="shared" si="8"/>
        <v>0.4418630263532637</v>
      </c>
      <c r="P15" s="72">
        <f t="shared" si="9"/>
        <v>2.7660691076685997</v>
      </c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7:30" ht="13.5" thickBot="1">
      <c r="G16" s="86" t="s">
        <v>35</v>
      </c>
      <c r="H16" s="87">
        <f>RSQ(E8:E12,C8:C12)</f>
        <v>0.9999999999999996</v>
      </c>
      <c r="I16" s="34"/>
      <c r="J16" s="60"/>
      <c r="K16" s="61">
        <f t="shared" si="12"/>
        <v>0</v>
      </c>
      <c r="L16" s="25"/>
      <c r="M16" s="80"/>
      <c r="N16" s="60"/>
      <c r="O16" s="27">
        <f t="shared" si="8"/>
        <v>0.4418630263532637</v>
      </c>
      <c r="P16" s="72">
        <f t="shared" si="9"/>
        <v>2.7660691076685997</v>
      </c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0.4418630263532637</v>
      </c>
      <c r="P17" s="72">
        <f t="shared" si="9"/>
        <v>2.7660691076685997</v>
      </c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0.4418630263532637</v>
      </c>
      <c r="P18" s="72">
        <f t="shared" si="9"/>
        <v>2.7660691076685997</v>
      </c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83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55</v>
      </c>
      <c r="P38" s="103" t="s">
        <v>85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2.7660691076685997</v>
      </c>
      <c r="P39" s="121">
        <f>O39/N39</f>
        <v>2.7660691076685997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2.7660691076685997</v>
      </c>
      <c r="P40" s="121">
        <f>O40/N40</f>
        <v>2.7660691076685997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2.7660691076685997</v>
      </c>
      <c r="P41" s="121">
        <f>O41/N41</f>
        <v>2.7660691076685997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2.7660691076685997</v>
      </c>
      <c r="P42" s="121">
        <f>O42/N42</f>
        <v>2.7660691076685997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2.7660691076685997</v>
      </c>
      <c r="P43" s="121">
        <f>O43/N43</f>
        <v>2.7660691076685997</v>
      </c>
    </row>
    <row r="44" spans="1:12" ht="13.5" thickBot="1">
      <c r="A44" s="10"/>
      <c r="B44" s="10"/>
      <c r="C44" s="10"/>
      <c r="D44" s="10"/>
      <c r="E44" s="10"/>
      <c r="F44" s="10"/>
      <c r="G44" s="10"/>
      <c r="H44" s="10"/>
      <c r="J44" s="60"/>
      <c r="K44" s="65" t="e">
        <f t="shared" si="14"/>
        <v>#NUM!</v>
      </c>
      <c r="L44" s="25"/>
    </row>
    <row r="45" spans="2:15" ht="13.5" thickBot="1">
      <c r="B45" s="10"/>
      <c r="C45" s="10"/>
      <c r="D45" s="10"/>
      <c r="E45" s="141"/>
      <c r="F45" s="23"/>
      <c r="G45" s="141"/>
      <c r="H45" s="2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5" t="s">
        <v>181</v>
      </c>
      <c r="B46" s="14"/>
      <c r="C46" s="14"/>
      <c r="D46" s="14"/>
      <c r="E46" s="132" t="s">
        <v>3</v>
      </c>
      <c r="F46" s="14"/>
      <c r="G46" s="132" t="s">
        <v>7</v>
      </c>
      <c r="H46" s="13"/>
      <c r="J46" s="60"/>
      <c r="K46" s="65" t="e">
        <f t="shared" si="14"/>
        <v>#NUM!</v>
      </c>
      <c r="M46" s="176" t="s">
        <v>84</v>
      </c>
      <c r="N46" s="188"/>
      <c r="O46" s="196"/>
    </row>
    <row r="47" spans="1:15" ht="15">
      <c r="A47" s="133"/>
      <c r="B47" s="16"/>
      <c r="C47" s="23"/>
      <c r="D47" s="16"/>
      <c r="E47" s="16"/>
      <c r="F47" s="23"/>
      <c r="G47" s="23"/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134" t="s">
        <v>5</v>
      </c>
      <c r="B48" s="15"/>
      <c r="C48" s="15"/>
      <c r="D48" s="132" t="s">
        <v>6</v>
      </c>
      <c r="E48" s="14"/>
      <c r="F48" s="14"/>
      <c r="G48" s="132" t="s">
        <v>4</v>
      </c>
      <c r="H48" s="159"/>
      <c r="I48" s="23"/>
      <c r="J48" s="25"/>
      <c r="K48" s="25"/>
      <c r="M48" s="183"/>
      <c r="N48" s="184"/>
      <c r="O48" s="185"/>
    </row>
    <row r="49" spans="1:15" ht="15" thickBot="1">
      <c r="A49" s="42"/>
      <c r="B49" s="14"/>
      <c r="C49" s="16"/>
      <c r="D49" s="14"/>
      <c r="E49" s="14"/>
      <c r="F49" s="16"/>
      <c r="G49" s="23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87</v>
      </c>
    </row>
    <row r="50" spans="1:15" ht="15">
      <c r="A50" s="131" t="s">
        <v>8</v>
      </c>
      <c r="B50" s="14"/>
      <c r="C50" s="14"/>
      <c r="D50" s="14"/>
      <c r="E50" s="14"/>
      <c r="F50" s="14"/>
      <c r="G50" s="14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2.7660691076685997</v>
      </c>
    </row>
    <row r="51" spans="1:15" ht="15">
      <c r="A51" s="42"/>
      <c r="B51" s="16"/>
      <c r="C51" s="16"/>
      <c r="D51" s="16"/>
      <c r="E51" s="16"/>
      <c r="F51" s="16"/>
      <c r="G51" s="16"/>
      <c r="H51" s="1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2.7660691076685997</v>
      </c>
    </row>
    <row r="52" spans="1:15" ht="15">
      <c r="A52" s="136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2.7660691076685997</v>
      </c>
    </row>
    <row r="53" spans="1:15" ht="15" thickBot="1">
      <c r="A53" s="10"/>
      <c r="I53" s="23"/>
      <c r="J53" s="58" t="s">
        <v>107</v>
      </c>
      <c r="K53" s="59" t="s">
        <v>24</v>
      </c>
      <c r="L53" s="25"/>
      <c r="M53" s="113"/>
      <c r="N53" s="105">
        <f t="shared" si="15"/>
        <v>1</v>
      </c>
      <c r="O53" s="112">
        <f>P39*N53</f>
        <v>2.7660691076685997</v>
      </c>
    </row>
    <row r="54" spans="10:15" ht="12.75">
      <c r="J54" s="64"/>
      <c r="K54" s="65" t="e">
        <f>LOG10(J54)*(256/LOG10(262144))</f>
        <v>#NUM!</v>
      </c>
      <c r="L54" s="25"/>
      <c r="M54" s="113"/>
      <c r="N54" s="105">
        <f t="shared" si="15"/>
        <v>1</v>
      </c>
      <c r="O54" s="112">
        <f>P39*N54</f>
        <v>2.7660691076685997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0"/>
      <c r="N55" s="105">
        <f t="shared" si="15"/>
        <v>1</v>
      </c>
      <c r="O55" s="111">
        <f>P39*N55</f>
        <v>2.7660691076685997</v>
      </c>
    </row>
    <row r="56" spans="10:15" ht="12.75">
      <c r="J56" s="60"/>
      <c r="K56" s="65" t="e">
        <f t="shared" si="16"/>
        <v>#NUM!</v>
      </c>
      <c r="L56" s="25"/>
      <c r="M56" s="25"/>
      <c r="N56" s="25"/>
      <c r="O56" s="25"/>
    </row>
    <row r="57" spans="10:15" ht="12.75">
      <c r="J57" s="60"/>
      <c r="K57" s="65" t="e">
        <f t="shared" si="16"/>
        <v>#NUM!</v>
      </c>
      <c r="L57" s="25"/>
      <c r="M57" s="25"/>
      <c r="N57" s="25"/>
      <c r="O57" s="25"/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M7:N18" name="Range2"/>
    <protectedRange sqref="C7:C12" name="Range1"/>
  </protectedRanges>
  <mergeCells count="14">
    <mergeCell ref="AA5:AD5"/>
    <mergeCell ref="AA6:AD6"/>
    <mergeCell ref="M46:O46"/>
    <mergeCell ref="M47:O47"/>
    <mergeCell ref="E13:F13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</v>
      </c>
      <c r="V5" s="3" t="s">
        <v>15</v>
      </c>
      <c r="W5" s="3" t="s">
        <v>13</v>
      </c>
      <c r="X5" s="7" t="s">
        <v>10</v>
      </c>
      <c r="Y5" s="4" t="s">
        <v>16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/>
      <c r="D6" s="69"/>
      <c r="E6" s="20"/>
      <c r="F6" s="20">
        <f aca="true" t="shared" si="0" ref="F6:F11">H$13*C6+H$14</f>
        <v>0.49958395184584603</v>
      </c>
      <c r="G6" s="21"/>
      <c r="H6" s="22">
        <f aca="true" t="shared" si="1" ref="H6:H11">10^F6</f>
        <v>3.159249692171058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56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3.159249692171058</v>
      </c>
      <c r="V6" s="20">
        <f aca="true" t="shared" si="4" ref="V6:V11">LOG10(U6)</f>
        <v>0.4995839518458461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104.76547149149604</v>
      </c>
      <c r="D7" s="114">
        <v>1144.7161092546999</v>
      </c>
      <c r="E7" s="20">
        <f>LOG10(D7)</f>
        <v>3.0586977945613425</v>
      </c>
      <c r="F7" s="20">
        <f t="shared" si="0"/>
        <v>3.0586977945613434</v>
      </c>
      <c r="G7" s="21">
        <f>((ABS(F7-E7))/F7)</f>
        <v>2.9037795799225125E-16</v>
      </c>
      <c r="H7" s="22">
        <f t="shared" si="1"/>
        <v>1144.716109254704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0.49958395184584603</v>
      </c>
      <c r="P7" s="72">
        <f aca="true" t="shared" si="9" ref="P7:P18">10^O7</f>
        <v>3.159249692171058</v>
      </c>
      <c r="Q7" s="25"/>
      <c r="S7" s="19">
        <v>2</v>
      </c>
      <c r="T7" s="81">
        <f t="shared" si="2"/>
        <v>0</v>
      </c>
      <c r="U7" s="114">
        <f t="shared" si="3"/>
        <v>3.159249692171058</v>
      </c>
      <c r="V7" s="20">
        <f t="shared" si="4"/>
        <v>0.4995839518458461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56</v>
      </c>
    </row>
    <row r="8" spans="2:30" ht="13.5" thickBot="1">
      <c r="B8" s="19">
        <v>3</v>
      </c>
      <c r="C8" s="123">
        <v>150.7410911436244</v>
      </c>
      <c r="D8" s="114">
        <v>15196.64163051333</v>
      </c>
      <c r="E8" s="20">
        <f>LOG10(D8)</f>
        <v>4.181747621991697</v>
      </c>
      <c r="F8" s="20">
        <f t="shared" si="0"/>
        <v>4.181747621991698</v>
      </c>
      <c r="G8" s="21">
        <f>((ABS(F8-E8))/F8)</f>
        <v>2.1239407539307703E-16</v>
      </c>
      <c r="H8" s="22">
        <f t="shared" si="1"/>
        <v>15196.641630513384</v>
      </c>
      <c r="J8" s="58" t="s">
        <v>23</v>
      </c>
      <c r="K8" s="59" t="s">
        <v>24</v>
      </c>
      <c r="L8" s="25"/>
      <c r="M8" s="80"/>
      <c r="N8" s="123"/>
      <c r="O8" s="27">
        <f t="shared" si="8"/>
        <v>0.49958395184584603</v>
      </c>
      <c r="P8" s="72">
        <f t="shared" si="9"/>
        <v>3.159249692171058</v>
      </c>
      <c r="Q8" s="25"/>
      <c r="S8" s="19">
        <v>3</v>
      </c>
      <c r="T8" s="81">
        <f t="shared" si="2"/>
        <v>0</v>
      </c>
      <c r="U8" s="114">
        <f t="shared" si="3"/>
        <v>3.159249692171058</v>
      </c>
      <c r="V8" s="20">
        <f t="shared" si="4"/>
        <v>0.4995839518458461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170.48047821792275</v>
      </c>
      <c r="D9" s="114">
        <v>46123.587062421044</v>
      </c>
      <c r="E9" s="20">
        <f>LOG10(D9)</f>
        <v>4.663923075310366</v>
      </c>
      <c r="F9" s="20">
        <f t="shared" si="0"/>
        <v>4.663923075310367</v>
      </c>
      <c r="G9" s="21">
        <f>((ABS(F9-E9))/F9)</f>
        <v>1.9043590671594002E-16</v>
      </c>
      <c r="H9" s="22">
        <f t="shared" si="1"/>
        <v>46123.58706242121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0.49958395184584603</v>
      </c>
      <c r="P9" s="72">
        <f t="shared" si="9"/>
        <v>3.159249692171058</v>
      </c>
      <c r="Q9" s="25"/>
      <c r="S9" s="19">
        <v>4</v>
      </c>
      <c r="T9" s="81">
        <f t="shared" si="2"/>
        <v>0</v>
      </c>
      <c r="U9" s="114">
        <f t="shared" si="3"/>
        <v>3.159249692171058</v>
      </c>
      <c r="V9" s="20">
        <f t="shared" si="4"/>
        <v>0.4995839518458461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193.81057252287786</v>
      </c>
      <c r="D10" s="114">
        <v>171320.36738956146</v>
      </c>
      <c r="E10" s="20">
        <f>LOG10(D10)</f>
        <v>5.233808997052387</v>
      </c>
      <c r="F10" s="20">
        <f t="shared" si="0"/>
        <v>5.233808997052388</v>
      </c>
      <c r="G10" s="21">
        <f>((ABS(F10-E10))/F10)</f>
        <v>1.6970019735155325E-16</v>
      </c>
      <c r="H10" s="22">
        <f t="shared" si="1"/>
        <v>171320.36738956207</v>
      </c>
      <c r="J10" s="60"/>
      <c r="K10" s="61">
        <f t="shared" si="12"/>
        <v>0</v>
      </c>
      <c r="L10" s="25"/>
      <c r="M10" s="80"/>
      <c r="N10" s="123"/>
      <c r="O10" s="27">
        <f t="shared" si="8"/>
        <v>0.49958395184584603</v>
      </c>
      <c r="P10" s="72">
        <f t="shared" si="9"/>
        <v>3.159249692171058</v>
      </c>
      <c r="Q10" s="25"/>
      <c r="S10" s="19">
        <v>5</v>
      </c>
      <c r="T10" s="81">
        <f t="shared" si="2"/>
        <v>0</v>
      </c>
      <c r="U10" s="114">
        <f t="shared" si="3"/>
        <v>3.159249692171058</v>
      </c>
      <c r="V10" s="20">
        <f t="shared" si="4"/>
        <v>0.4995839518458461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211.0919033447639</v>
      </c>
      <c r="D11" s="114">
        <v>452836.4012301283</v>
      </c>
      <c r="E11" s="20">
        <f>LOG10(D11)</f>
        <v>5.6559413303223645</v>
      </c>
      <c r="F11" s="20">
        <f t="shared" si="0"/>
        <v>5.655941330322365</v>
      </c>
      <c r="G11" s="21">
        <f>((ABS(F11-E11))/F11)</f>
        <v>1.5703458855530644E-16</v>
      </c>
      <c r="H11" s="22">
        <f t="shared" si="1"/>
        <v>452836.4012301299</v>
      </c>
      <c r="J11" s="60"/>
      <c r="K11" s="61">
        <f t="shared" si="12"/>
        <v>0</v>
      </c>
      <c r="L11" s="25"/>
      <c r="M11" s="80"/>
      <c r="N11" s="123"/>
      <c r="O11" s="27">
        <f t="shared" si="8"/>
        <v>0.49958395184584603</v>
      </c>
      <c r="P11" s="72">
        <f t="shared" si="9"/>
        <v>3.159249692171058</v>
      </c>
      <c r="Q11" s="25"/>
      <c r="S11" s="19">
        <v>6</v>
      </c>
      <c r="T11" s="81">
        <f t="shared" si="2"/>
        <v>0</v>
      </c>
      <c r="U11" s="114">
        <f t="shared" si="3"/>
        <v>3.159249692171058</v>
      </c>
      <c r="V11" s="20">
        <f t="shared" si="4"/>
        <v>0.4995839518458461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2.039885452016256E-16</v>
      </c>
      <c r="H12" s="143"/>
      <c r="J12" s="60"/>
      <c r="K12" s="61">
        <f t="shared" si="12"/>
        <v>0</v>
      </c>
      <c r="L12" s="25"/>
      <c r="M12" s="80"/>
      <c r="N12" s="123"/>
      <c r="O12" s="27">
        <f t="shared" si="8"/>
        <v>0.49958395184584603</v>
      </c>
      <c r="P12" s="72">
        <f t="shared" si="9"/>
        <v>3.159249692171058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0.024427073216801435</v>
      </c>
      <c r="J13" s="60"/>
      <c r="K13" s="61">
        <f t="shared" si="12"/>
        <v>0</v>
      </c>
      <c r="L13" s="25"/>
      <c r="M13" s="80"/>
      <c r="N13" s="123"/>
      <c r="O13" s="27">
        <f t="shared" si="8"/>
        <v>0.49958395184584603</v>
      </c>
      <c r="P13" s="72">
        <f t="shared" si="9"/>
        <v>3.159249692171058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0.49958395184584603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0.49958395184584603</v>
      </c>
      <c r="P14" s="72">
        <f t="shared" si="9"/>
        <v>3.159249692171058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0.49958395184584603</v>
      </c>
      <c r="P15" s="72">
        <f t="shared" si="9"/>
        <v>3.159249692171058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0.49958395184584603</v>
      </c>
      <c r="P16" s="72">
        <f t="shared" si="9"/>
        <v>3.159249692171058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0.49958395184584603</v>
      </c>
      <c r="P17" s="72">
        <f t="shared" si="9"/>
        <v>3.159249692171058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0.49958395184584603</v>
      </c>
      <c r="P18" s="72">
        <f t="shared" si="9"/>
        <v>3.159249692171058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86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56</v>
      </c>
      <c r="P38" s="103" t="s">
        <v>75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3.159249692171058</v>
      </c>
      <c r="P39" s="121">
        <f>O39/N39</f>
        <v>3.159249692171058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3.159249692171058</v>
      </c>
      <c r="P40" s="121">
        <f>O40/N40</f>
        <v>3.159249692171058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3.159249692171058</v>
      </c>
      <c r="P41" s="121">
        <f>O41/N41</f>
        <v>3.159249692171058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3.159249692171058</v>
      </c>
      <c r="P42" s="121">
        <f>O42/N42</f>
        <v>3.159249692171058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3.159249692171058</v>
      </c>
      <c r="P43" s="121">
        <f>O43/N43</f>
        <v>3.159249692171058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76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77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3.159249692171058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3.159249692171058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3.159249692171058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3.159249692171058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3.159249692171058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3.159249692171058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2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</v>
      </c>
      <c r="V5" s="3" t="s">
        <v>15</v>
      </c>
      <c r="W5" s="3" t="s">
        <v>13</v>
      </c>
      <c r="X5" s="7" t="s">
        <v>10</v>
      </c>
      <c r="Y5" s="4" t="s">
        <v>16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/>
      <c r="D6" s="69"/>
      <c r="E6" s="20"/>
      <c r="F6" s="20">
        <f aca="true" t="shared" si="0" ref="F6:F11">H$13*C6+H$14</f>
        <v>0.49958395184584603</v>
      </c>
      <c r="G6" s="21"/>
      <c r="H6" s="22">
        <f aca="true" t="shared" si="1" ref="H6:H11">10^F6</f>
        <v>3.159249692171058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56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3.159249692171058</v>
      </c>
      <c r="V6" s="20">
        <f aca="true" t="shared" si="4" ref="V6:V11">LOG10(U6)</f>
        <v>0.4995839518458461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104.76547149149604</v>
      </c>
      <c r="D7" s="114">
        <v>1144.7161092546999</v>
      </c>
      <c r="E7" s="20">
        <f>LOG10(D7)</f>
        <v>3.0586977945613425</v>
      </c>
      <c r="F7" s="20">
        <f t="shared" si="0"/>
        <v>3.0586977945613434</v>
      </c>
      <c r="G7" s="21">
        <f>((ABS(F7-E7))/F7)</f>
        <v>2.9037795799225125E-16</v>
      </c>
      <c r="H7" s="22">
        <f t="shared" si="1"/>
        <v>1144.716109254704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0.49958395184584603</v>
      </c>
      <c r="P7" s="72">
        <f aca="true" t="shared" si="9" ref="P7:P18">10^O7</f>
        <v>3.159249692171058</v>
      </c>
      <c r="Q7" s="25"/>
      <c r="S7" s="19">
        <v>2</v>
      </c>
      <c r="T7" s="81">
        <f t="shared" si="2"/>
        <v>0</v>
      </c>
      <c r="U7" s="114">
        <f t="shared" si="3"/>
        <v>3.159249692171058</v>
      </c>
      <c r="V7" s="20">
        <f t="shared" si="4"/>
        <v>0.4995839518458461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56</v>
      </c>
    </row>
    <row r="8" spans="2:30" ht="13.5" thickBot="1">
      <c r="B8" s="19">
        <v>3</v>
      </c>
      <c r="C8" s="123">
        <v>150.7410911436244</v>
      </c>
      <c r="D8" s="114">
        <v>15196.64163051333</v>
      </c>
      <c r="E8" s="20">
        <f>LOG10(D8)</f>
        <v>4.181747621991697</v>
      </c>
      <c r="F8" s="20">
        <f t="shared" si="0"/>
        <v>4.181747621991698</v>
      </c>
      <c r="G8" s="21">
        <f>((ABS(F8-E8))/F8)</f>
        <v>2.1239407539307703E-16</v>
      </c>
      <c r="H8" s="22">
        <f t="shared" si="1"/>
        <v>15196.641630513384</v>
      </c>
      <c r="J8" s="58" t="s">
        <v>23</v>
      </c>
      <c r="K8" s="59" t="s">
        <v>24</v>
      </c>
      <c r="L8" s="25"/>
      <c r="M8" s="80"/>
      <c r="N8" s="123"/>
      <c r="O8" s="27">
        <f t="shared" si="8"/>
        <v>0.49958395184584603</v>
      </c>
      <c r="P8" s="72">
        <f t="shared" si="9"/>
        <v>3.159249692171058</v>
      </c>
      <c r="Q8" s="25"/>
      <c r="S8" s="19">
        <v>3</v>
      </c>
      <c r="T8" s="81">
        <f t="shared" si="2"/>
        <v>0</v>
      </c>
      <c r="U8" s="114">
        <f t="shared" si="3"/>
        <v>3.159249692171058</v>
      </c>
      <c r="V8" s="20">
        <f t="shared" si="4"/>
        <v>0.4995839518458461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170.48047821792275</v>
      </c>
      <c r="D9" s="114">
        <v>46123.587062421044</v>
      </c>
      <c r="E9" s="20">
        <f>LOG10(D9)</f>
        <v>4.663923075310366</v>
      </c>
      <c r="F9" s="20">
        <f t="shared" si="0"/>
        <v>4.663923075310367</v>
      </c>
      <c r="G9" s="21">
        <f>((ABS(F9-E9))/F9)</f>
        <v>1.9043590671594002E-16</v>
      </c>
      <c r="H9" s="22">
        <f t="shared" si="1"/>
        <v>46123.58706242121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0.49958395184584603</v>
      </c>
      <c r="P9" s="72">
        <f t="shared" si="9"/>
        <v>3.159249692171058</v>
      </c>
      <c r="Q9" s="25"/>
      <c r="S9" s="19">
        <v>4</v>
      </c>
      <c r="T9" s="81">
        <f t="shared" si="2"/>
        <v>0</v>
      </c>
      <c r="U9" s="114">
        <f t="shared" si="3"/>
        <v>3.159249692171058</v>
      </c>
      <c r="V9" s="20">
        <f t="shared" si="4"/>
        <v>0.4995839518458461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193.81057252287786</v>
      </c>
      <c r="D10" s="114">
        <v>171320.36738956146</v>
      </c>
      <c r="E10" s="20">
        <f>LOG10(D10)</f>
        <v>5.233808997052387</v>
      </c>
      <c r="F10" s="20">
        <f t="shared" si="0"/>
        <v>5.233808997052388</v>
      </c>
      <c r="G10" s="21">
        <f>((ABS(F10-E10))/F10)</f>
        <v>1.6970019735155325E-16</v>
      </c>
      <c r="H10" s="22">
        <f t="shared" si="1"/>
        <v>171320.36738956207</v>
      </c>
      <c r="J10" s="60"/>
      <c r="K10" s="61">
        <f t="shared" si="12"/>
        <v>0</v>
      </c>
      <c r="L10" s="25"/>
      <c r="M10" s="80"/>
      <c r="N10" s="123"/>
      <c r="O10" s="27">
        <f t="shared" si="8"/>
        <v>0.49958395184584603</v>
      </c>
      <c r="P10" s="72">
        <f t="shared" si="9"/>
        <v>3.159249692171058</v>
      </c>
      <c r="Q10" s="25"/>
      <c r="S10" s="19">
        <v>5</v>
      </c>
      <c r="T10" s="81">
        <f t="shared" si="2"/>
        <v>0</v>
      </c>
      <c r="U10" s="114">
        <f t="shared" si="3"/>
        <v>3.159249692171058</v>
      </c>
      <c r="V10" s="20">
        <f t="shared" si="4"/>
        <v>0.4995839518458461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211.0919033447639</v>
      </c>
      <c r="D11" s="114">
        <v>452836.4012301283</v>
      </c>
      <c r="E11" s="20">
        <f>LOG10(D11)</f>
        <v>5.6559413303223645</v>
      </c>
      <c r="F11" s="20">
        <f t="shared" si="0"/>
        <v>5.655941330322365</v>
      </c>
      <c r="G11" s="21">
        <f>((ABS(F11-E11))/F11)</f>
        <v>1.5703458855530644E-16</v>
      </c>
      <c r="H11" s="22">
        <f t="shared" si="1"/>
        <v>452836.4012301299</v>
      </c>
      <c r="J11" s="60"/>
      <c r="K11" s="61">
        <f t="shared" si="12"/>
        <v>0</v>
      </c>
      <c r="L11" s="25"/>
      <c r="M11" s="80"/>
      <c r="N11" s="123"/>
      <c r="O11" s="27">
        <f t="shared" si="8"/>
        <v>0.49958395184584603</v>
      </c>
      <c r="P11" s="72">
        <f t="shared" si="9"/>
        <v>3.159249692171058</v>
      </c>
      <c r="Q11" s="25"/>
      <c r="S11" s="19">
        <v>6</v>
      </c>
      <c r="T11" s="81">
        <f t="shared" si="2"/>
        <v>0</v>
      </c>
      <c r="U11" s="114">
        <f t="shared" si="3"/>
        <v>3.159249692171058</v>
      </c>
      <c r="V11" s="20">
        <f t="shared" si="4"/>
        <v>0.4995839518458461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2.039885452016256E-16</v>
      </c>
      <c r="H12" s="143"/>
      <c r="J12" s="60"/>
      <c r="K12" s="61">
        <f t="shared" si="12"/>
        <v>0</v>
      </c>
      <c r="L12" s="25"/>
      <c r="M12" s="80"/>
      <c r="N12" s="123"/>
      <c r="O12" s="27">
        <f t="shared" si="8"/>
        <v>0.49958395184584603</v>
      </c>
      <c r="P12" s="72">
        <f t="shared" si="9"/>
        <v>3.159249692171058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0.024427073216801435</v>
      </c>
      <c r="J13" s="60"/>
      <c r="K13" s="61">
        <f t="shared" si="12"/>
        <v>0</v>
      </c>
      <c r="L13" s="25"/>
      <c r="M13" s="80"/>
      <c r="N13" s="123"/>
      <c r="O13" s="27">
        <f t="shared" si="8"/>
        <v>0.49958395184584603</v>
      </c>
      <c r="P13" s="72">
        <f t="shared" si="9"/>
        <v>3.159249692171058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0.49958395184584603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0.49958395184584603</v>
      </c>
      <c r="P14" s="72">
        <f t="shared" si="9"/>
        <v>3.159249692171058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0.49958395184584603</v>
      </c>
      <c r="P15" s="72">
        <f t="shared" si="9"/>
        <v>3.159249692171058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0.49958395184584603</v>
      </c>
      <c r="P16" s="72">
        <f t="shared" si="9"/>
        <v>3.159249692171058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0.49958395184584603</v>
      </c>
      <c r="P17" s="72">
        <f t="shared" si="9"/>
        <v>3.159249692171058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0.49958395184584603</v>
      </c>
      <c r="P18" s="72">
        <f t="shared" si="9"/>
        <v>3.159249692171058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86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56</v>
      </c>
      <c r="P38" s="103" t="s">
        <v>75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3.159249692171058</v>
      </c>
      <c r="P39" s="121">
        <f>O39/N39</f>
        <v>3.159249692171058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3.159249692171058</v>
      </c>
      <c r="P40" s="121">
        <f>O40/N40</f>
        <v>3.159249692171058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3.159249692171058</v>
      </c>
      <c r="P41" s="121">
        <f>O41/N41</f>
        <v>3.159249692171058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3.159249692171058</v>
      </c>
      <c r="P42" s="121">
        <f>O42/N42</f>
        <v>3.159249692171058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3.159249692171058</v>
      </c>
      <c r="P43" s="121">
        <f>O43/N43</f>
        <v>3.159249692171058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76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77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3.159249692171058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3.159249692171058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3.159249692171058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3.159249692171058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3.159249692171058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3.159249692171058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3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165</v>
      </c>
      <c r="E5" s="124" t="s">
        <v>166</v>
      </c>
      <c r="F5" s="3" t="s">
        <v>13</v>
      </c>
      <c r="G5" s="7" t="s">
        <v>10</v>
      </c>
      <c r="H5" s="125" t="s">
        <v>167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165</v>
      </c>
      <c r="V5" s="124" t="s">
        <v>166</v>
      </c>
      <c r="W5" s="3" t="s">
        <v>13</v>
      </c>
      <c r="X5" s="7" t="s">
        <v>10</v>
      </c>
      <c r="Y5" s="125" t="s">
        <v>167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14.222222222222223</v>
      </c>
      <c r="D6" s="69"/>
      <c r="E6" s="20"/>
      <c r="F6" s="20">
        <f aca="true" t="shared" si="0" ref="F6:F11">H$13*C6+H$14</f>
        <v>2.695016320439926</v>
      </c>
      <c r="G6" s="21"/>
      <c r="H6" s="22">
        <f aca="true" t="shared" si="1" ref="H6:H11">10^F6</f>
        <v>495.4688097772765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168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291.6365214331006</v>
      </c>
      <c r="V6" s="20">
        <f aca="true" t="shared" si="4" ref="V6:V11">LOG10(U6)</f>
        <v>2.464841909439116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98.90412530328001</v>
      </c>
      <c r="D7" s="114">
        <v>11628.3996442711</v>
      </c>
      <c r="E7" s="20">
        <f>LOG10(D7)</f>
        <v>4.0655199491664264</v>
      </c>
      <c r="F7" s="20">
        <f t="shared" si="0"/>
        <v>4.0655199491664264</v>
      </c>
      <c r="G7" s="21">
        <f>((ABS(F7-E7))/F7)</f>
        <v>0</v>
      </c>
      <c r="H7" s="22">
        <f t="shared" si="1"/>
        <v>11628.39964427112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2.4648419094391154</v>
      </c>
      <c r="P7" s="72">
        <f aca="true" t="shared" si="9" ref="P7:P18">10^O7</f>
        <v>291.6365214331006</v>
      </c>
      <c r="Q7" s="25"/>
      <c r="S7" s="19">
        <v>2</v>
      </c>
      <c r="T7" s="81">
        <f t="shared" si="2"/>
        <v>0</v>
      </c>
      <c r="U7" s="114">
        <f t="shared" si="3"/>
        <v>291.6365214331006</v>
      </c>
      <c r="V7" s="20">
        <f t="shared" si="4"/>
        <v>2.464841909439116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168</v>
      </c>
    </row>
    <row r="8" spans="2:30" ht="13.5" thickBot="1">
      <c r="B8" s="19">
        <v>3</v>
      </c>
      <c r="C8" s="123">
        <v>145.270316384722</v>
      </c>
      <c r="D8" s="114">
        <v>65451.076934548895</v>
      </c>
      <c r="E8" s="20">
        <f>LOG10(D8)</f>
        <v>4.815916796843751</v>
      </c>
      <c r="F8" s="20">
        <f t="shared" si="0"/>
        <v>4.8159167968437515</v>
      </c>
      <c r="G8" s="21">
        <f>((ABS(F8-E8))/F8)</f>
        <v>1.8442561555096183E-16</v>
      </c>
      <c r="H8" s="22">
        <f t="shared" si="1"/>
        <v>65451.07693454901</v>
      </c>
      <c r="J8" s="58" t="s">
        <v>23</v>
      </c>
      <c r="K8" s="59" t="s">
        <v>24</v>
      </c>
      <c r="L8" s="25"/>
      <c r="M8" s="80"/>
      <c r="N8" s="123"/>
      <c r="O8" s="27">
        <f t="shared" si="8"/>
        <v>2.4648419094391154</v>
      </c>
      <c r="P8" s="72">
        <f t="shared" si="9"/>
        <v>291.6365214331006</v>
      </c>
      <c r="Q8" s="25"/>
      <c r="S8" s="19">
        <v>3</v>
      </c>
      <c r="T8" s="81">
        <f t="shared" si="2"/>
        <v>0</v>
      </c>
      <c r="U8" s="114">
        <f t="shared" si="3"/>
        <v>291.6365214331006</v>
      </c>
      <c r="V8" s="20">
        <f t="shared" si="4"/>
        <v>2.464841909439116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166.08938606283039</v>
      </c>
      <c r="D9" s="114">
        <v>142185.56210770374</v>
      </c>
      <c r="E9" s="20">
        <f>LOG10(D9)</f>
        <v>5.152855499239775</v>
      </c>
      <c r="F9" s="20">
        <f t="shared" si="0"/>
        <v>5.152855499239774</v>
      </c>
      <c r="G9" s="21">
        <f>((ABS(F9-E9))/F9)</f>
        <v>1.723662578605518E-16</v>
      </c>
      <c r="H9" s="22">
        <f t="shared" si="1"/>
        <v>142185.56210770374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2.4648419094391154</v>
      </c>
      <c r="P9" s="72">
        <f t="shared" si="9"/>
        <v>291.6365214331006</v>
      </c>
      <c r="Q9" s="25"/>
      <c r="S9" s="19">
        <v>4</v>
      </c>
      <c r="T9" s="81">
        <f t="shared" si="2"/>
        <v>0</v>
      </c>
      <c r="U9" s="114">
        <f t="shared" si="3"/>
        <v>291.6365214331006</v>
      </c>
      <c r="V9" s="20">
        <f t="shared" si="4"/>
        <v>2.464841909439116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193.94954890159877</v>
      </c>
      <c r="D10" s="114">
        <v>401557.94861537934</v>
      </c>
      <c r="E10" s="20">
        <f>LOG10(D10)</f>
        <v>5.603748226944474</v>
      </c>
      <c r="F10" s="20">
        <f t="shared" si="0"/>
        <v>5.603748226944475</v>
      </c>
      <c r="G10" s="21">
        <f>((ABS(F10-E10))/F10)</f>
        <v>1.5849720289528735E-16</v>
      </c>
      <c r="H10" s="22">
        <f t="shared" si="1"/>
        <v>401557.94861538004</v>
      </c>
      <c r="J10" s="60"/>
      <c r="K10" s="61">
        <f t="shared" si="12"/>
        <v>0</v>
      </c>
      <c r="L10" s="25"/>
      <c r="M10" s="80"/>
      <c r="N10" s="123"/>
      <c r="O10" s="27">
        <f t="shared" si="8"/>
        <v>2.4648419094391154</v>
      </c>
      <c r="P10" s="72">
        <f t="shared" si="9"/>
        <v>291.6365214331006</v>
      </c>
      <c r="Q10" s="25"/>
      <c r="S10" s="19">
        <v>5</v>
      </c>
      <c r="T10" s="81">
        <f t="shared" si="2"/>
        <v>0</v>
      </c>
      <c r="U10" s="114">
        <f t="shared" si="3"/>
        <v>291.6365214331006</v>
      </c>
      <c r="V10" s="20">
        <f t="shared" si="4"/>
        <v>2.464841909439116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217.87275599712197</v>
      </c>
      <c r="D11" s="114">
        <v>979320.2133657619</v>
      </c>
      <c r="E11" s="20">
        <f>LOG10(D11)</f>
        <v>5.990924718523868</v>
      </c>
      <c r="F11" s="20">
        <f t="shared" si="0"/>
        <v>5.990924718523868</v>
      </c>
      <c r="G11" s="21">
        <f>((ABS(F11-E11))/F11)</f>
        <v>0</v>
      </c>
      <c r="H11" s="22">
        <f t="shared" si="1"/>
        <v>979320.2133657637</v>
      </c>
      <c r="J11" s="60"/>
      <c r="K11" s="61">
        <f t="shared" si="12"/>
        <v>0</v>
      </c>
      <c r="L11" s="25"/>
      <c r="M11" s="80"/>
      <c r="N11" s="123"/>
      <c r="O11" s="27">
        <f t="shared" si="8"/>
        <v>2.4648419094391154</v>
      </c>
      <c r="P11" s="72">
        <f t="shared" si="9"/>
        <v>291.6365214331006</v>
      </c>
      <c r="Q11" s="25"/>
      <c r="S11" s="19">
        <v>6</v>
      </c>
      <c r="T11" s="81">
        <f t="shared" si="2"/>
        <v>0</v>
      </c>
      <c r="U11" s="114">
        <f t="shared" si="3"/>
        <v>291.6365214331006</v>
      </c>
      <c r="V11" s="20">
        <f t="shared" si="4"/>
        <v>2.464841909439116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1.0305781526136018E-16</v>
      </c>
      <c r="J12" s="60"/>
      <c r="K12" s="61">
        <f t="shared" si="12"/>
        <v>0</v>
      </c>
      <c r="L12" s="25"/>
      <c r="M12" s="80"/>
      <c r="N12" s="123"/>
      <c r="O12" s="27">
        <f t="shared" si="8"/>
        <v>2.4648419094391154</v>
      </c>
      <c r="P12" s="72">
        <f t="shared" si="9"/>
        <v>291.6365214331006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0.01618413827349451</v>
      </c>
      <c r="J13" s="60"/>
      <c r="K13" s="61">
        <f t="shared" si="12"/>
        <v>0</v>
      </c>
      <c r="L13" s="25"/>
      <c r="M13" s="80"/>
      <c r="N13" s="123"/>
      <c r="O13" s="27">
        <f t="shared" si="8"/>
        <v>2.4648419094391154</v>
      </c>
      <c r="P13" s="72">
        <f t="shared" si="9"/>
        <v>291.6365214331006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2.4648419094391154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2.4648419094391154</v>
      </c>
      <c r="P14" s="72">
        <f t="shared" si="9"/>
        <v>291.6365214331006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1.0000000000000004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2.4648419094391154</v>
      </c>
      <c r="P15" s="72">
        <f t="shared" si="9"/>
        <v>291.6365214331006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2.4648419094391154</v>
      </c>
      <c r="P16" s="72">
        <f t="shared" si="9"/>
        <v>291.6365214331006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2.4648419094391154</v>
      </c>
      <c r="P17" s="72">
        <f t="shared" si="9"/>
        <v>291.6365214331006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2.4648419094391154</v>
      </c>
      <c r="P18" s="72">
        <f t="shared" si="9"/>
        <v>291.6365214331006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169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168</v>
      </c>
      <c r="P38" s="129" t="s">
        <v>170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291.6365214331006</v>
      </c>
      <c r="P39" s="121">
        <f>O39/N39</f>
        <v>291.6365214331006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291.6365214331006</v>
      </c>
      <c r="P40" s="121">
        <f>O40/N40</f>
        <v>291.6365214331006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291.6365214331006</v>
      </c>
      <c r="P41" s="121">
        <f>O41/N41</f>
        <v>291.6365214331006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291.6365214331006</v>
      </c>
      <c r="P42" s="121">
        <f>O42/N42</f>
        <v>291.6365214331006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291.6365214331006</v>
      </c>
      <c r="P43" s="121">
        <f>O43/N43</f>
        <v>291.6365214331006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171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172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291.6365214331006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291.6365214331006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291.6365214331006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291.6365214331006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291.6365214331006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291.6365214331006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2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97</v>
      </c>
      <c r="E5" s="124" t="s">
        <v>98</v>
      </c>
      <c r="F5" s="3" t="s">
        <v>13</v>
      </c>
      <c r="G5" s="7" t="s">
        <v>10</v>
      </c>
      <c r="H5" s="125" t="s">
        <v>99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97</v>
      </c>
      <c r="V5" s="124" t="s">
        <v>98</v>
      </c>
      <c r="W5" s="3" t="s">
        <v>13</v>
      </c>
      <c r="X5" s="7" t="s">
        <v>10</v>
      </c>
      <c r="Y5" s="125" t="s">
        <v>99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69.7868884708767</v>
      </c>
      <c r="D6" s="69"/>
      <c r="E6" s="20"/>
      <c r="F6" s="20">
        <f aca="true" t="shared" si="0" ref="F6:F11">H$13*C6+H$14</f>
        <v>2.434827110196263</v>
      </c>
      <c r="G6" s="21"/>
      <c r="H6" s="22">
        <f aca="true" t="shared" si="1" ref="H6:H11">10^F6</f>
        <v>272.16176341421493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100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5.591415721060119</v>
      </c>
      <c r="V6" s="20">
        <f aca="true" t="shared" si="4" ref="V6:V11">LOG10(U6)</f>
        <v>0.7475217831995585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99.06893204852746</v>
      </c>
      <c r="D7" s="114">
        <v>1389.3366566974362</v>
      </c>
      <c r="E7" s="20">
        <f>LOG10(D7)</f>
        <v>3.1428074944275863</v>
      </c>
      <c r="F7" s="20">
        <f>H$13*C7+H$14</f>
        <v>3.1428074944275854</v>
      </c>
      <c r="G7" s="21">
        <f>((ABS(F7-E7))/F7)</f>
        <v>2.826066888522211E-16</v>
      </c>
      <c r="H7" s="22">
        <f>10^F7</f>
        <v>1389.3366566974337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0.7475217831995584</v>
      </c>
      <c r="P7" s="72">
        <f aca="true" t="shared" si="9" ref="P7:P18">10^O7</f>
        <v>5.591415721060119</v>
      </c>
      <c r="Q7" s="25"/>
      <c r="S7" s="19">
        <v>2</v>
      </c>
      <c r="T7" s="81">
        <f t="shared" si="2"/>
        <v>0</v>
      </c>
      <c r="U7" s="114">
        <f t="shared" si="3"/>
        <v>5.591415721060119</v>
      </c>
      <c r="V7" s="20">
        <f t="shared" si="4"/>
        <v>0.7475217831995585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100</v>
      </c>
    </row>
    <row r="8" spans="2:30" ht="13.5" thickBot="1">
      <c r="B8" s="19">
        <v>3</v>
      </c>
      <c r="C8" s="123">
        <v>144.88678504107372</v>
      </c>
      <c r="D8" s="114">
        <v>17806.97668209211</v>
      </c>
      <c r="E8" s="20">
        <f>LOG10(D8)</f>
        <v>4.250590189999943</v>
      </c>
      <c r="F8" s="20">
        <f t="shared" si="0"/>
        <v>4.250590189999942</v>
      </c>
      <c r="G8" s="21">
        <f>((ABS(F8-E8))/F8)</f>
        <v>2.0895414048375654E-16</v>
      </c>
      <c r="H8" s="22">
        <f t="shared" si="1"/>
        <v>17806.97668209211</v>
      </c>
      <c r="J8" s="58" t="s">
        <v>23</v>
      </c>
      <c r="K8" s="59" t="s">
        <v>24</v>
      </c>
      <c r="L8" s="25"/>
      <c r="M8" s="80"/>
      <c r="N8" s="123"/>
      <c r="O8" s="27">
        <f t="shared" si="8"/>
        <v>0.7475217831995584</v>
      </c>
      <c r="P8" s="72">
        <f t="shared" si="9"/>
        <v>5.591415721060119</v>
      </c>
      <c r="Q8" s="25"/>
      <c r="S8" s="19">
        <v>3</v>
      </c>
      <c r="T8" s="81">
        <f t="shared" si="2"/>
        <v>0</v>
      </c>
      <c r="U8" s="114">
        <f t="shared" si="3"/>
        <v>5.591415721060119</v>
      </c>
      <c r="V8" s="20">
        <f t="shared" si="4"/>
        <v>0.7475217831995585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165.97007485902958</v>
      </c>
      <c r="D9" s="114">
        <v>57589.24012056318</v>
      </c>
      <c r="E9" s="20">
        <f>LOG10(D9)</f>
        <v>4.760341348131859</v>
      </c>
      <c r="F9" s="20">
        <f t="shared" si="0"/>
        <v>4.760341348131859</v>
      </c>
      <c r="G9" s="21">
        <f>((ABS(F9-E9))/F9)</f>
        <v>0</v>
      </c>
      <c r="H9" s="22">
        <f t="shared" si="1"/>
        <v>57589.24012056318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0.7475217831995584</v>
      </c>
      <c r="P9" s="72">
        <f t="shared" si="9"/>
        <v>5.591415721060119</v>
      </c>
      <c r="Q9" s="25"/>
      <c r="S9" s="19">
        <v>4</v>
      </c>
      <c r="T9" s="81">
        <f t="shared" si="2"/>
        <v>0</v>
      </c>
      <c r="U9" s="114">
        <f t="shared" si="3"/>
        <v>5.591415721060119</v>
      </c>
      <c r="V9" s="20">
        <f t="shared" si="4"/>
        <v>0.7475217831995585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195.18550534071238</v>
      </c>
      <c r="D10" s="114">
        <v>292894.46382527746</v>
      </c>
      <c r="E10" s="20">
        <f>LOG10(D10)</f>
        <v>5.466711162897524</v>
      </c>
      <c r="F10" s="20">
        <f t="shared" si="0"/>
        <v>5.466711162897523</v>
      </c>
      <c r="G10" s="21">
        <f>((ABS(F10-E10))/F10)</f>
        <v>1.6247033970409435E-16</v>
      </c>
      <c r="H10" s="22">
        <f t="shared" si="1"/>
        <v>292894.46382527746</v>
      </c>
      <c r="J10" s="60"/>
      <c r="K10" s="61">
        <f t="shared" si="12"/>
        <v>0</v>
      </c>
      <c r="L10" s="25"/>
      <c r="M10" s="80"/>
      <c r="N10" s="123"/>
      <c r="O10" s="27">
        <f t="shared" si="8"/>
        <v>0.7475217831995584</v>
      </c>
      <c r="P10" s="72">
        <f t="shared" si="9"/>
        <v>5.591415721060119</v>
      </c>
      <c r="Q10" s="25"/>
      <c r="S10" s="19">
        <v>5</v>
      </c>
      <c r="T10" s="81">
        <f t="shared" si="2"/>
        <v>0</v>
      </c>
      <c r="U10" s="114">
        <f t="shared" si="3"/>
        <v>5.591415721060119</v>
      </c>
      <c r="V10" s="20">
        <f t="shared" si="4"/>
        <v>0.7475217831995585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220.5922604237372</v>
      </c>
      <c r="D11" s="114">
        <v>1205021.8905894519</v>
      </c>
      <c r="E11" s="20">
        <f>LOG10(D11)</f>
        <v>6.080994936434416</v>
      </c>
      <c r="F11" s="20">
        <f t="shared" si="0"/>
        <v>6.080994936434416</v>
      </c>
      <c r="G11" s="21">
        <f>((ABS(F11-E11))/F11)</f>
        <v>0</v>
      </c>
      <c r="H11" s="22">
        <f t="shared" si="1"/>
        <v>1205021.890589454</v>
      </c>
      <c r="J11" s="60"/>
      <c r="K11" s="61">
        <f t="shared" si="12"/>
        <v>0</v>
      </c>
      <c r="L11" s="25"/>
      <c r="M11" s="80"/>
      <c r="N11" s="123"/>
      <c r="O11" s="27">
        <f t="shared" si="8"/>
        <v>0.7475217831995584</v>
      </c>
      <c r="P11" s="72">
        <f t="shared" si="9"/>
        <v>5.591415721060119</v>
      </c>
      <c r="Q11" s="25"/>
      <c r="S11" s="19">
        <v>6</v>
      </c>
      <c r="T11" s="81">
        <f t="shared" si="2"/>
        <v>0</v>
      </c>
      <c r="U11" s="114">
        <f t="shared" si="3"/>
        <v>5.591415721060119</v>
      </c>
      <c r="V11" s="20">
        <f t="shared" si="4"/>
        <v>0.7475217831995585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1.308062338080144E-16</v>
      </c>
      <c r="J12" s="60"/>
      <c r="K12" s="61">
        <f t="shared" si="12"/>
        <v>0</v>
      </c>
      <c r="L12" s="25"/>
      <c r="M12" s="80"/>
      <c r="N12" s="123"/>
      <c r="O12" s="27">
        <f t="shared" si="8"/>
        <v>0.7475217831995584</v>
      </c>
      <c r="P12" s="72">
        <f t="shared" si="9"/>
        <v>5.591415721060119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0.024177970446423423</v>
      </c>
      <c r="J13" s="60"/>
      <c r="K13" s="61">
        <f t="shared" si="12"/>
        <v>0</v>
      </c>
      <c r="L13" s="25"/>
      <c r="M13" s="80"/>
      <c r="N13" s="123"/>
      <c r="O13" s="27">
        <f t="shared" si="8"/>
        <v>0.7475217831995584</v>
      </c>
      <c r="P13" s="72">
        <f t="shared" si="9"/>
        <v>5.591415721060119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0.7475217831995584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0.7475217831995584</v>
      </c>
      <c r="P14" s="72">
        <f t="shared" si="9"/>
        <v>5.591415721060119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1.0000000000000004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0.7475217831995584</v>
      </c>
      <c r="P15" s="72">
        <f t="shared" si="9"/>
        <v>5.591415721060119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0.7475217831995584</v>
      </c>
      <c r="P16" s="72">
        <f t="shared" si="9"/>
        <v>5.591415721060119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0.7475217831995584</v>
      </c>
      <c r="P17" s="72">
        <f t="shared" si="9"/>
        <v>5.591415721060119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0.7475217831995584</v>
      </c>
      <c r="P18" s="72">
        <f t="shared" si="9"/>
        <v>5.591415721060119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101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100</v>
      </c>
      <c r="P38" s="103" t="s">
        <v>102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5.591415721060119</v>
      </c>
      <c r="P39" s="121">
        <f>O39/N39</f>
        <v>5.591415721060119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5.591415721060119</v>
      </c>
      <c r="P40" s="121">
        <f>O40/N40</f>
        <v>5.591415721060119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5.591415721060119</v>
      </c>
      <c r="P41" s="121">
        <f>O41/N41</f>
        <v>5.591415721060119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5.591415721060119</v>
      </c>
      <c r="P42" s="121">
        <f>O42/N42</f>
        <v>5.591415721060119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5.591415721060119</v>
      </c>
      <c r="P43" s="121">
        <f>O43/N43</f>
        <v>5.591415721060119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104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103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5.591415721060119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5.591415721060119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5.591415721060119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5.591415721060119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5.591415721060119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5.591415721060119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A45" sqref="A45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20</v>
      </c>
      <c r="E5" s="3" t="s">
        <v>21</v>
      </c>
      <c r="F5" s="3" t="s">
        <v>13</v>
      </c>
      <c r="G5" s="7" t="s">
        <v>10</v>
      </c>
      <c r="H5" s="4" t="s">
        <v>22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20</v>
      </c>
      <c r="V5" s="3" t="s">
        <v>21</v>
      </c>
      <c r="W5" s="3" t="s">
        <v>13</v>
      </c>
      <c r="X5" s="7" t="s">
        <v>10</v>
      </c>
      <c r="Y5" s="4" t="s">
        <v>22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48">
        <v>82.95665797923189</v>
      </c>
      <c r="D6" s="69"/>
      <c r="E6" s="20"/>
      <c r="F6" s="20">
        <f aca="true" t="shared" si="0" ref="F6:F11">H$13*C6+H$14</f>
        <v>3.2441362014683053</v>
      </c>
      <c r="G6" s="144"/>
      <c r="H6" s="22">
        <f aca="true" t="shared" si="1" ref="H6:H11">10^F6</f>
        <v>1754.4306321608397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57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43.9448296030502</v>
      </c>
      <c r="V6" s="17">
        <f aca="true" t="shared" si="4" ref="V6:V11">LOG10(U6)</f>
        <v>1.6429077848260187</v>
      </c>
      <c r="W6" s="17" t="e">
        <f aca="true" t="shared" si="5" ref="W6:W11">Y$13*T6+Y$14</f>
        <v>#DIV/0!</v>
      </c>
      <c r="X6" s="79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48">
        <v>125.1683541321999</v>
      </c>
      <c r="D7" s="114">
        <v>11452.646449399035</v>
      </c>
      <c r="E7" s="20">
        <f>LOG10(D7)</f>
        <v>4.058905853974358</v>
      </c>
      <c r="F7" s="20">
        <f t="shared" si="0"/>
        <v>4.058905853974358</v>
      </c>
      <c r="G7" s="144">
        <f>((ABS(F7-E7))/F7)</f>
        <v>0</v>
      </c>
      <c r="H7" s="22">
        <f t="shared" si="1"/>
        <v>11452.646449399055</v>
      </c>
      <c r="I7" s="38"/>
      <c r="J7" s="56" t="s">
        <v>30</v>
      </c>
      <c r="K7" s="57"/>
      <c r="L7" s="25"/>
      <c r="M7" s="80"/>
      <c r="N7" s="123"/>
      <c r="O7" s="27">
        <f aca="true" t="shared" si="8" ref="O7:O18">H$13*N7+H$14</f>
        <v>1.6429077848260185</v>
      </c>
      <c r="P7" s="72">
        <f aca="true" t="shared" si="9" ref="P7:P18">10^O7</f>
        <v>43.9448296030502</v>
      </c>
      <c r="Q7" s="25"/>
      <c r="S7" s="9">
        <v>2</v>
      </c>
      <c r="T7" s="81">
        <f t="shared" si="2"/>
        <v>0</v>
      </c>
      <c r="U7" s="114">
        <f t="shared" si="3"/>
        <v>43.9448296030502</v>
      </c>
      <c r="V7" s="17">
        <f t="shared" si="4"/>
        <v>1.6429077848260187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57</v>
      </c>
    </row>
    <row r="8" spans="2:30" ht="13.5" thickBot="1">
      <c r="B8" s="19">
        <v>3</v>
      </c>
      <c r="C8" s="148">
        <v>170.22615754169985</v>
      </c>
      <c r="D8" s="114">
        <v>84842.02674365908</v>
      </c>
      <c r="E8" s="20">
        <f>LOG10(D8)</f>
        <v>4.928611034586084</v>
      </c>
      <c r="F8" s="20">
        <f t="shared" si="0"/>
        <v>4.928611034586083</v>
      </c>
      <c r="G8" s="144">
        <f>((ABS(F8-E8))/F8)</f>
        <v>1.802086659846787E-16</v>
      </c>
      <c r="H8" s="22">
        <f t="shared" si="1"/>
        <v>84842.02674365908</v>
      </c>
      <c r="I8" s="146"/>
      <c r="J8" s="58" t="s">
        <v>23</v>
      </c>
      <c r="K8" s="59" t="s">
        <v>24</v>
      </c>
      <c r="L8" s="25"/>
      <c r="M8" s="80"/>
      <c r="N8" s="123"/>
      <c r="O8" s="27">
        <f t="shared" si="8"/>
        <v>1.6429077848260185</v>
      </c>
      <c r="P8" s="72">
        <f t="shared" si="9"/>
        <v>43.9448296030502</v>
      </c>
      <c r="Q8" s="25"/>
      <c r="S8" s="9">
        <v>3</v>
      </c>
      <c r="T8" s="81">
        <f t="shared" si="2"/>
        <v>0</v>
      </c>
      <c r="U8" s="114">
        <f t="shared" si="3"/>
        <v>43.9448296030502</v>
      </c>
      <c r="V8" s="17">
        <f t="shared" si="4"/>
        <v>1.6429077848260187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48">
        <v>189.91142151819494</v>
      </c>
      <c r="D9" s="114">
        <v>203505.31842200115</v>
      </c>
      <c r="E9" s="20">
        <f>LOG10(D9)</f>
        <v>5.308575763591438</v>
      </c>
      <c r="F9" s="20">
        <f t="shared" si="0"/>
        <v>5.308575763591438</v>
      </c>
      <c r="G9" s="144">
        <f>((ABS(F9-E9))/F9)</f>
        <v>0</v>
      </c>
      <c r="H9" s="22">
        <f t="shared" si="1"/>
        <v>203505.31842200152</v>
      </c>
      <c r="I9" s="146"/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1.6429077848260185</v>
      </c>
      <c r="P9" s="72">
        <f t="shared" si="9"/>
        <v>43.9448296030502</v>
      </c>
      <c r="Q9" s="25"/>
      <c r="S9" s="9">
        <v>4</v>
      </c>
      <c r="T9" s="81">
        <f t="shared" si="2"/>
        <v>0</v>
      </c>
      <c r="U9" s="114">
        <f t="shared" si="3"/>
        <v>43.9448296030502</v>
      </c>
      <c r="V9" s="17">
        <f t="shared" si="4"/>
        <v>1.6429077848260187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48">
        <v>214.41513241084718</v>
      </c>
      <c r="D10" s="114">
        <v>604708.5332666639</v>
      </c>
      <c r="E10" s="20">
        <f>LOG10(D10)</f>
        <v>5.781546097139887</v>
      </c>
      <c r="F10" s="20">
        <f t="shared" si="0"/>
        <v>5.781546097139887</v>
      </c>
      <c r="G10" s="144">
        <f>((ABS(F10-E10))/F10)</f>
        <v>0</v>
      </c>
      <c r="H10" s="22">
        <f t="shared" si="1"/>
        <v>604708.533266665</v>
      </c>
      <c r="I10" s="146"/>
      <c r="J10" s="60"/>
      <c r="K10" s="61">
        <f t="shared" si="12"/>
        <v>0</v>
      </c>
      <c r="L10" s="25"/>
      <c r="M10" s="80"/>
      <c r="N10" s="123"/>
      <c r="O10" s="27">
        <f t="shared" si="8"/>
        <v>1.6429077848260185</v>
      </c>
      <c r="P10" s="72">
        <f t="shared" si="9"/>
        <v>43.9448296030502</v>
      </c>
      <c r="Q10" s="25"/>
      <c r="S10" s="9">
        <v>5</v>
      </c>
      <c r="T10" s="81">
        <f t="shared" si="2"/>
        <v>0</v>
      </c>
      <c r="U10" s="114">
        <f t="shared" si="3"/>
        <v>43.9448296030502</v>
      </c>
      <c r="V10" s="17">
        <f t="shared" si="4"/>
        <v>1.6429077848260187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49">
        <v>6</v>
      </c>
      <c r="C11" s="150">
        <v>231.47050287614184</v>
      </c>
      <c r="D11" s="114">
        <v>1290472.199898946</v>
      </c>
      <c r="E11" s="151">
        <f>LOG10(D11)</f>
        <v>6.1107486531568895</v>
      </c>
      <c r="F11" s="151">
        <f t="shared" si="0"/>
        <v>6.110748653156889</v>
      </c>
      <c r="G11" s="152">
        <f>((ABS(F11-E11))/F11)</f>
        <v>1.4534690757429226E-16</v>
      </c>
      <c r="H11" s="153">
        <f t="shared" si="1"/>
        <v>1290472.199898946</v>
      </c>
      <c r="I11" s="146"/>
      <c r="J11" s="60"/>
      <c r="K11" s="61">
        <f t="shared" si="12"/>
        <v>0</v>
      </c>
      <c r="L11" s="25"/>
      <c r="M11" s="80"/>
      <c r="N11" s="123"/>
      <c r="O11" s="27">
        <f t="shared" si="8"/>
        <v>1.6429077848260185</v>
      </c>
      <c r="P11" s="72">
        <f t="shared" si="9"/>
        <v>43.9448296030502</v>
      </c>
      <c r="Q11" s="25"/>
      <c r="S11" s="9">
        <v>6</v>
      </c>
      <c r="T11" s="81">
        <f t="shared" si="2"/>
        <v>0</v>
      </c>
      <c r="U11" s="114">
        <f t="shared" si="3"/>
        <v>43.9448296030502</v>
      </c>
      <c r="V11" s="17">
        <f t="shared" si="4"/>
        <v>1.6429077848260187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200" t="s">
        <v>58</v>
      </c>
      <c r="F12" s="201"/>
      <c r="G12" s="147">
        <f>AVERAGE(G7:G11)</f>
        <v>6.511111471179419E-17</v>
      </c>
      <c r="I12" s="40"/>
      <c r="J12" s="60"/>
      <c r="K12" s="61">
        <f t="shared" si="12"/>
        <v>0</v>
      </c>
      <c r="L12" s="25"/>
      <c r="M12" s="80"/>
      <c r="N12" s="123"/>
      <c r="O12" s="27">
        <f t="shared" si="8"/>
        <v>1.6429077848260185</v>
      </c>
      <c r="P12" s="72">
        <f t="shared" si="9"/>
        <v>43.9448296030502</v>
      </c>
      <c r="Q12" s="25"/>
      <c r="V12" s="164" t="s">
        <v>58</v>
      </c>
      <c r="W12" s="165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0.019301987997674068</v>
      </c>
      <c r="J13" s="60"/>
      <c r="K13" s="61">
        <f t="shared" si="12"/>
        <v>0</v>
      </c>
      <c r="L13" s="25"/>
      <c r="M13" s="80"/>
      <c r="N13" s="123"/>
      <c r="O13" s="27">
        <f t="shared" si="8"/>
        <v>1.6429077848260185</v>
      </c>
      <c r="P13" s="72">
        <f t="shared" si="9"/>
        <v>43.9448296030502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1.6429077848260185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1.6429077848260185</v>
      </c>
      <c r="P14" s="72">
        <f t="shared" si="9"/>
        <v>43.9448296030502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1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1.6429077848260185</v>
      </c>
      <c r="P15" s="72">
        <f t="shared" si="9"/>
        <v>43.9448296030502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1.6429077848260185</v>
      </c>
      <c r="P16" s="72">
        <f t="shared" si="9"/>
        <v>43.9448296030502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1.6429077848260185</v>
      </c>
      <c r="P17" s="72">
        <f t="shared" si="9"/>
        <v>43.9448296030502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1.6429077848260185</v>
      </c>
      <c r="P18" s="72">
        <f t="shared" si="9"/>
        <v>43.9448296030502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62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57</v>
      </c>
      <c r="P38" s="103" t="s">
        <v>64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43.9448296030502</v>
      </c>
      <c r="P39" s="106">
        <f>O39/N39</f>
        <v>43.9448296030502</v>
      </c>
    </row>
    <row r="40" spans="10:16" ht="12.75">
      <c r="J40" s="60"/>
      <c r="K40" s="65" t="e">
        <f t="shared" si="14"/>
        <v>#NUM!</v>
      </c>
      <c r="L40" s="25"/>
      <c r="M40" s="104">
        <f>N8</f>
        <v>0</v>
      </c>
      <c r="N40" s="105">
        <f>10^(4*(M40/256))</f>
        <v>1</v>
      </c>
      <c r="O40" s="105">
        <f>P8</f>
        <v>43.9448296030502</v>
      </c>
      <c r="P40" s="106">
        <f>O40/N40</f>
        <v>43.9448296030502</v>
      </c>
    </row>
    <row r="41" spans="10:16" ht="12.75">
      <c r="J41" s="60"/>
      <c r="K41" s="65" t="e">
        <f t="shared" si="14"/>
        <v>#NUM!</v>
      </c>
      <c r="L41" s="25"/>
      <c r="M41" s="104">
        <f>N9</f>
        <v>0</v>
      </c>
      <c r="N41" s="105">
        <f>10^(4*(M41/256))</f>
        <v>1</v>
      </c>
      <c r="O41" s="105">
        <f>P9</f>
        <v>43.9448296030502</v>
      </c>
      <c r="P41" s="106">
        <f>O41/N41</f>
        <v>43.9448296030502</v>
      </c>
    </row>
    <row r="42" spans="10:16" ht="12.75">
      <c r="J42" s="60"/>
      <c r="K42" s="65" t="e">
        <f t="shared" si="14"/>
        <v>#NUM!</v>
      </c>
      <c r="L42" s="25"/>
      <c r="M42" s="104">
        <f>N10</f>
        <v>0</v>
      </c>
      <c r="N42" s="105">
        <f>10^(4*(M42/256))</f>
        <v>1</v>
      </c>
      <c r="O42" s="105">
        <f>P10</f>
        <v>43.9448296030502</v>
      </c>
      <c r="P42" s="106">
        <f>O42/N42</f>
        <v>43.9448296030502</v>
      </c>
    </row>
    <row r="43" spans="10:16" ht="12.75">
      <c r="J43" s="60"/>
      <c r="K43" s="65" t="e">
        <f t="shared" si="14"/>
        <v>#NUM!</v>
      </c>
      <c r="L43" s="25"/>
      <c r="M43" s="104">
        <f>N11</f>
        <v>0</v>
      </c>
      <c r="N43" s="105">
        <f>10^(4*(M43/256))</f>
        <v>1</v>
      </c>
      <c r="O43" s="105">
        <f>P11</f>
        <v>43.9448296030502</v>
      </c>
      <c r="P43" s="106">
        <f>O43/N43</f>
        <v>43.9448296030502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66</v>
      </c>
      <c r="N46" s="188"/>
      <c r="O46" s="196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67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0"/>
      <c r="N50" s="105">
        <f aca="true" t="shared" si="15" ref="N50:N55">10^(4*(M50/256))</f>
        <v>1</v>
      </c>
      <c r="O50" s="112">
        <f>P39*N50</f>
        <v>43.9448296030502</v>
      </c>
      <c r="P50" s="107"/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43.9448296030502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43.9448296030502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43.9448296030502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43.9448296030502</v>
      </c>
    </row>
    <row r="55" spans="10:15" ht="12.75">
      <c r="J55" s="60"/>
      <c r="K55" s="65" t="e">
        <f aca="true" t="shared" si="16" ref="K55:K61">LOG10(J55)*(256/LOG10(262144))</f>
        <v>#NUM!</v>
      </c>
      <c r="M55" s="113"/>
      <c r="N55" s="105">
        <f t="shared" si="15"/>
        <v>1</v>
      </c>
      <c r="O55" s="112">
        <f>P39*N55</f>
        <v>43.9448296030502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6:AD6"/>
    <mergeCell ref="AA5:AD5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2">
      <selection activeCell="A45" sqref="A45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42187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32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108</v>
      </c>
      <c r="E5" s="124" t="s">
        <v>109</v>
      </c>
      <c r="F5" s="3" t="s">
        <v>13</v>
      </c>
      <c r="G5" s="7" t="s">
        <v>10</v>
      </c>
      <c r="H5" s="125" t="s">
        <v>110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108</v>
      </c>
      <c r="V5" s="124" t="s">
        <v>109</v>
      </c>
      <c r="W5" s="3" t="s">
        <v>13</v>
      </c>
      <c r="X5" s="7" t="s">
        <v>10</v>
      </c>
      <c r="Y5" s="125" t="s">
        <v>110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66.8506982135622</v>
      </c>
      <c r="D6" s="69"/>
      <c r="E6" s="20"/>
      <c r="F6" s="20">
        <f aca="true" t="shared" si="0" ref="F6:F11">H$13*C6+H$14</f>
        <v>3.3824037160826492</v>
      </c>
      <c r="G6" s="144"/>
      <c r="H6" s="22">
        <f aca="true" t="shared" si="1" ref="H6:H11">10^F6</f>
        <v>2412.1466957702787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111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98.06368744932983</v>
      </c>
      <c r="V6" s="20">
        <f aca="true" t="shared" si="4" ref="V6:V11">LOG10(U6)</f>
        <v>1.9915082198176317</v>
      </c>
      <c r="W6" s="20" t="e">
        <f aca="true" t="shared" si="5" ref="W6:W11">Y$13*T6+Y$14</f>
        <v>#DIV/0!</v>
      </c>
      <c r="X6" s="144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111.40110242367633</v>
      </c>
      <c r="D7" s="114">
        <v>20616.5600284507</v>
      </c>
      <c r="E7" s="20">
        <f>LOG10(D7)</f>
        <v>4.314216202882897</v>
      </c>
      <c r="F7" s="20">
        <f t="shared" si="0"/>
        <v>4.309319338933433</v>
      </c>
      <c r="G7" s="144">
        <f>((ABS(F7-E7))/F7)</f>
        <v>0.0011363427874148708</v>
      </c>
      <c r="H7" s="22">
        <f t="shared" si="1"/>
        <v>20385.40475891024</v>
      </c>
      <c r="I7" s="38"/>
      <c r="J7" s="56" t="s">
        <v>30</v>
      </c>
      <c r="K7" s="57"/>
      <c r="L7" s="25"/>
      <c r="M7" s="80"/>
      <c r="N7" s="123"/>
      <c r="O7" s="27">
        <f aca="true" t="shared" si="8" ref="O7:O18">H$13*N7+H$14</f>
        <v>1.9915082198176317</v>
      </c>
      <c r="P7" s="72">
        <f aca="true" t="shared" si="9" ref="P7:P18">10^O7</f>
        <v>98.06368744932983</v>
      </c>
      <c r="Q7" s="25"/>
      <c r="S7" s="19">
        <v>2</v>
      </c>
      <c r="T7" s="81">
        <f t="shared" si="2"/>
        <v>0</v>
      </c>
      <c r="U7" s="114">
        <f t="shared" si="3"/>
        <v>98.06368744932983</v>
      </c>
      <c r="V7" s="20">
        <f t="shared" si="4"/>
        <v>1.9915082198176317</v>
      </c>
      <c r="W7" s="20" t="e">
        <f t="shared" si="5"/>
        <v>#DIV/0!</v>
      </c>
      <c r="X7" s="144" t="e">
        <f t="shared" si="6"/>
        <v>#DIV/0!</v>
      </c>
      <c r="Y7" s="22" t="e">
        <f t="shared" si="7"/>
        <v>#DIV/0!</v>
      </c>
      <c r="AA7" s="26" t="s">
        <v>59</v>
      </c>
      <c r="AB7" s="26" t="s">
        <v>25</v>
      </c>
      <c r="AC7" s="26" t="s">
        <v>26</v>
      </c>
      <c r="AD7" s="126" t="s">
        <v>111</v>
      </c>
    </row>
    <row r="8" spans="2:30" ht="13.5" thickBot="1">
      <c r="B8" s="19">
        <v>3</v>
      </c>
      <c r="C8" s="123">
        <v>157.8386785132164</v>
      </c>
      <c r="D8" s="114">
        <v>185848.14729223138</v>
      </c>
      <c r="E8" s="20">
        <f>LOG10(D8)</f>
        <v>5.269158236000639</v>
      </c>
      <c r="F8" s="20">
        <f t="shared" si="0"/>
        <v>5.275499456216065</v>
      </c>
      <c r="G8" s="144">
        <f>((ABS(F8-E8))/F8)</f>
        <v>0.0012020132440644035</v>
      </c>
      <c r="H8" s="22">
        <f t="shared" si="1"/>
        <v>188581.66082413914</v>
      </c>
      <c r="I8" s="39"/>
      <c r="J8" s="58" t="s">
        <v>23</v>
      </c>
      <c r="K8" s="59" t="s">
        <v>24</v>
      </c>
      <c r="L8" s="25"/>
      <c r="M8" s="80"/>
      <c r="N8" s="123"/>
      <c r="O8" s="27">
        <f t="shared" si="8"/>
        <v>1.9915082198176317</v>
      </c>
      <c r="P8" s="72">
        <f t="shared" si="9"/>
        <v>98.06368744932983</v>
      </c>
      <c r="Q8" s="25"/>
      <c r="S8" s="19">
        <v>3</v>
      </c>
      <c r="T8" s="81">
        <f t="shared" si="2"/>
        <v>0</v>
      </c>
      <c r="U8" s="114">
        <f t="shared" si="3"/>
        <v>98.06368744932983</v>
      </c>
      <c r="V8" s="20">
        <f t="shared" si="4"/>
        <v>1.9915082198176317</v>
      </c>
      <c r="W8" s="20" t="e">
        <f t="shared" si="5"/>
        <v>#DIV/0!</v>
      </c>
      <c r="X8" s="144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177.78621078604564</v>
      </c>
      <c r="D9" s="114">
        <v>486731.6463982759</v>
      </c>
      <c r="E9" s="20">
        <f>LOG10(D9)</f>
        <v>5.687289584191593</v>
      </c>
      <c r="F9" s="20">
        <f t="shared" si="0"/>
        <v>5.69052777366527</v>
      </c>
      <c r="G9" s="144">
        <f>((ABS(F9-E9))/F9)</f>
        <v>0.0005690490587996108</v>
      </c>
      <c r="H9" s="22">
        <f t="shared" si="1"/>
        <v>490374.38183287677</v>
      </c>
      <c r="I9" s="39"/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1.9915082198176317</v>
      </c>
      <c r="P9" s="72">
        <f t="shared" si="9"/>
        <v>98.06368744932983</v>
      </c>
      <c r="Q9" s="25"/>
      <c r="S9" s="19">
        <v>4</v>
      </c>
      <c r="T9" s="81">
        <f t="shared" si="2"/>
        <v>0</v>
      </c>
      <c r="U9" s="114">
        <f t="shared" si="3"/>
        <v>98.06368744932983</v>
      </c>
      <c r="V9" s="20">
        <f t="shared" si="4"/>
        <v>1.9915082198176317</v>
      </c>
      <c r="W9" s="20" t="e">
        <f t="shared" si="5"/>
        <v>#DIV/0!</v>
      </c>
      <c r="X9" s="144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203.72967979369835</v>
      </c>
      <c r="D10" s="114">
        <v>1702570.5072375867</v>
      </c>
      <c r="E10" s="20">
        <f>LOG10(D10)</f>
        <v>6.231105106059225</v>
      </c>
      <c r="F10" s="20">
        <f t="shared" si="0"/>
        <v>6.230307539090585</v>
      </c>
      <c r="G10" s="144">
        <f>((ABS(F10-E10))/F10)</f>
        <v>0.00012801406088469705</v>
      </c>
      <c r="H10" s="22">
        <f t="shared" si="1"/>
        <v>1699446.664001028</v>
      </c>
      <c r="I10" s="39"/>
      <c r="J10" s="60"/>
      <c r="K10" s="61">
        <f t="shared" si="12"/>
        <v>0</v>
      </c>
      <c r="L10" s="25"/>
      <c r="M10" s="80"/>
      <c r="N10" s="123"/>
      <c r="O10" s="27">
        <f t="shared" si="8"/>
        <v>1.9915082198176317</v>
      </c>
      <c r="P10" s="72">
        <f t="shared" si="9"/>
        <v>98.06368744932983</v>
      </c>
      <c r="Q10" s="25"/>
      <c r="S10" s="19">
        <v>5</v>
      </c>
      <c r="T10" s="81">
        <f t="shared" si="2"/>
        <v>0</v>
      </c>
      <c r="U10" s="114">
        <f t="shared" si="3"/>
        <v>98.06368744932983</v>
      </c>
      <c r="V10" s="20">
        <f t="shared" si="4"/>
        <v>1.9915082198176317</v>
      </c>
      <c r="W10" s="20" t="e">
        <f t="shared" si="5"/>
        <v>#DIV/0!</v>
      </c>
      <c r="X10" s="144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223.57680722897874</v>
      </c>
      <c r="D11" s="114">
        <v>4437433.037585287</v>
      </c>
      <c r="E11" s="20">
        <f>LOG10(D11)</f>
        <v>6.6471318124571495</v>
      </c>
      <c r="F11" s="20">
        <f t="shared" si="0"/>
        <v>6.643246833686151</v>
      </c>
      <c r="G11" s="144">
        <f>((ABS(F11-E11))/F11)</f>
        <v>0.0005848012076412682</v>
      </c>
      <c r="H11" s="22">
        <f t="shared" si="1"/>
        <v>4397915.023671138</v>
      </c>
      <c r="I11" s="39"/>
      <c r="J11" s="60"/>
      <c r="K11" s="61">
        <f t="shared" si="12"/>
        <v>0</v>
      </c>
      <c r="L11" s="25"/>
      <c r="M11" s="80"/>
      <c r="N11" s="123"/>
      <c r="O11" s="27">
        <f t="shared" si="8"/>
        <v>1.9915082198176317</v>
      </c>
      <c r="P11" s="72">
        <f t="shared" si="9"/>
        <v>98.06368744932983</v>
      </c>
      <c r="Q11" s="25"/>
      <c r="S11" s="19">
        <v>6</v>
      </c>
      <c r="T11" s="81">
        <f t="shared" si="2"/>
        <v>0</v>
      </c>
      <c r="U11" s="114">
        <f t="shared" si="3"/>
        <v>98.06368744932983</v>
      </c>
      <c r="V11" s="20">
        <f t="shared" si="4"/>
        <v>1.9915082198176317</v>
      </c>
      <c r="W11" s="20" t="e">
        <f t="shared" si="5"/>
        <v>#DIV/0!</v>
      </c>
      <c r="X11" s="144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5">
        <f>AVERAGE(G7:G11)</f>
        <v>0.0007240440717609701</v>
      </c>
      <c r="I12" s="40"/>
      <c r="J12" s="60"/>
      <c r="K12" s="61">
        <f t="shared" si="12"/>
        <v>0</v>
      </c>
      <c r="L12" s="25"/>
      <c r="M12" s="80"/>
      <c r="N12" s="123"/>
      <c r="O12" s="27">
        <f t="shared" si="8"/>
        <v>1.9915082198176317</v>
      </c>
      <c r="P12" s="72">
        <f t="shared" si="9"/>
        <v>98.06368744932983</v>
      </c>
      <c r="Q12" s="25"/>
      <c r="V12" s="186" t="s">
        <v>58</v>
      </c>
      <c r="W12" s="187"/>
      <c r="X12" s="145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0.020805998043904383</v>
      </c>
      <c r="J13" s="60"/>
      <c r="K13" s="61">
        <f t="shared" si="12"/>
        <v>0</v>
      </c>
      <c r="L13" s="25"/>
      <c r="M13" s="80"/>
      <c r="N13" s="123"/>
      <c r="O13" s="27">
        <f t="shared" si="8"/>
        <v>1.9915082198176317</v>
      </c>
      <c r="P13" s="72">
        <f t="shared" si="9"/>
        <v>98.06368744932983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1.9915082198176317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1.9915082198176317</v>
      </c>
      <c r="P14" s="72">
        <f t="shared" si="9"/>
        <v>98.06368744932983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0.9999722738980484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1.9915082198176317</v>
      </c>
      <c r="P15" s="72">
        <f t="shared" si="9"/>
        <v>98.06368744932983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1.9915082198176317</v>
      </c>
      <c r="P16" s="72">
        <f t="shared" si="9"/>
        <v>98.06368744932983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1.9915082198176317</v>
      </c>
      <c r="P17" s="72">
        <f t="shared" si="9"/>
        <v>98.06368744932983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1.9915082198176317</v>
      </c>
      <c r="P18" s="72">
        <f t="shared" si="9"/>
        <v>98.06368744932983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112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111</v>
      </c>
      <c r="P38" s="129" t="s">
        <v>114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98.06368744932983</v>
      </c>
      <c r="P39" s="106">
        <f>O39/N39</f>
        <v>98.06368744932983</v>
      </c>
    </row>
    <row r="40" spans="10:16" ht="12.75">
      <c r="J40" s="60"/>
      <c r="K40" s="65" t="e">
        <f t="shared" si="14"/>
        <v>#NUM!</v>
      </c>
      <c r="L40" s="25"/>
      <c r="M40" s="104">
        <f>N8</f>
        <v>0</v>
      </c>
      <c r="N40" s="105">
        <f>10^(4*(M40/256))</f>
        <v>1</v>
      </c>
      <c r="O40" s="105">
        <f>P8</f>
        <v>98.06368744932983</v>
      </c>
      <c r="P40" s="106">
        <f>O40/N40</f>
        <v>98.06368744932983</v>
      </c>
    </row>
    <row r="41" spans="10:16" ht="12.75">
      <c r="J41" s="60"/>
      <c r="K41" s="65" t="e">
        <f t="shared" si="14"/>
        <v>#NUM!</v>
      </c>
      <c r="L41" s="25"/>
      <c r="M41" s="104">
        <f>N9</f>
        <v>0</v>
      </c>
      <c r="N41" s="105">
        <f>10^(4*(M41/256))</f>
        <v>1</v>
      </c>
      <c r="O41" s="105">
        <f>P9</f>
        <v>98.06368744932983</v>
      </c>
      <c r="P41" s="106">
        <f>O41/N41</f>
        <v>98.06368744932983</v>
      </c>
    </row>
    <row r="42" spans="10:16" ht="12.75">
      <c r="J42" s="60"/>
      <c r="K42" s="65" t="e">
        <f t="shared" si="14"/>
        <v>#NUM!</v>
      </c>
      <c r="L42" s="25"/>
      <c r="M42" s="104">
        <f>N10</f>
        <v>0</v>
      </c>
      <c r="N42" s="105">
        <f>10^(4*(M42/256))</f>
        <v>1</v>
      </c>
      <c r="O42" s="105">
        <f>P10</f>
        <v>98.06368744932983</v>
      </c>
      <c r="P42" s="106">
        <f>O42/N42</f>
        <v>98.06368744932983</v>
      </c>
    </row>
    <row r="43" spans="10:16" ht="12.75">
      <c r="J43" s="60"/>
      <c r="K43" s="65" t="e">
        <f t="shared" si="14"/>
        <v>#NUM!</v>
      </c>
      <c r="L43" s="25"/>
      <c r="M43" s="104">
        <f>N11</f>
        <v>0</v>
      </c>
      <c r="N43" s="105">
        <f>10^(4*(M43/256))</f>
        <v>1</v>
      </c>
      <c r="O43" s="105">
        <f>P11</f>
        <v>98.06368744932983</v>
      </c>
      <c r="P43" s="106">
        <f>O43/N43</f>
        <v>98.06368744932983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113</v>
      </c>
      <c r="N46" s="188"/>
      <c r="O46" s="196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115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0"/>
      <c r="N50" s="105">
        <f aca="true" t="shared" si="15" ref="N50:N55">10^(4*(M50/256))</f>
        <v>1</v>
      </c>
      <c r="O50" s="112">
        <f>P39*N50</f>
        <v>98.06368744932983</v>
      </c>
      <c r="P50" s="107"/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98.06368744932983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98.06368744932983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98.06368744932983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98.06368744932983</v>
      </c>
    </row>
    <row r="55" spans="10:15" ht="12.75">
      <c r="J55" s="60"/>
      <c r="K55" s="65" t="e">
        <f aca="true" t="shared" si="16" ref="K55:K61">LOG10(J55)*(256/LOG10(262144))</f>
        <v>#NUM!</v>
      </c>
      <c r="M55" s="113"/>
      <c r="N55" s="105">
        <f t="shared" si="15"/>
        <v>1</v>
      </c>
      <c r="O55" s="112">
        <f>P39*N55</f>
        <v>98.06368744932983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3">
      <selection activeCell="A46" sqref="A4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4.28125" style="0" bestFit="1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88</v>
      </c>
      <c r="E5" s="124" t="s">
        <v>89</v>
      </c>
      <c r="F5" s="3" t="s">
        <v>13</v>
      </c>
      <c r="G5" s="7" t="s">
        <v>10</v>
      </c>
      <c r="H5" s="125" t="s">
        <v>90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88</v>
      </c>
      <c r="V5" s="124" t="s">
        <v>89</v>
      </c>
      <c r="W5" s="3" t="s">
        <v>13</v>
      </c>
      <c r="X5" s="7" t="s">
        <v>10</v>
      </c>
      <c r="Y5" s="125" t="s">
        <v>96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67.625066697436</v>
      </c>
      <c r="D6" s="69"/>
      <c r="E6" s="20"/>
      <c r="F6" s="20">
        <f aca="true" t="shared" si="0" ref="F6:F11">H$13*C6+H$14</f>
        <v>2.502371550040702</v>
      </c>
      <c r="G6" s="144"/>
      <c r="H6" s="22">
        <f aca="true" t="shared" si="1" ref="H6:H11">10^F6</f>
        <v>317.95931306444555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93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12.598094651680833</v>
      </c>
      <c r="V6" s="17">
        <f aca="true" t="shared" si="4" ref="V6:V11">LOG10(U6)</f>
        <v>1.100304866956247</v>
      </c>
      <c r="W6" s="17" t="e">
        <f aca="true" t="shared" si="5" ref="W6:W11">Y$13*T6+Y$14</f>
        <v>#DIV/0!</v>
      </c>
      <c r="X6" s="79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111.12933249730898</v>
      </c>
      <c r="D7" s="114">
        <v>2537.1318211693897</v>
      </c>
      <c r="E7" s="20">
        <f>LOG10(D7)</f>
        <v>3.4043430323455763</v>
      </c>
      <c r="F7" s="20">
        <f t="shared" si="0"/>
        <v>3.4043430323455772</v>
      </c>
      <c r="G7" s="144">
        <f>((ABS(F7-E7))/F7)</f>
        <v>2.6089568861342806E-16</v>
      </c>
      <c r="H7" s="22">
        <f t="shared" si="1"/>
        <v>2537.1318211693965</v>
      </c>
      <c r="I7" s="38"/>
      <c r="J7" s="56" t="s">
        <v>30</v>
      </c>
      <c r="K7" s="57"/>
      <c r="L7" s="25"/>
      <c r="M7" s="80"/>
      <c r="N7" s="123"/>
      <c r="O7" s="27">
        <f aca="true" t="shared" si="8" ref="O7:O18">H$13*N7+H$14</f>
        <v>1.1003048669562467</v>
      </c>
      <c r="P7" s="72">
        <f aca="true" t="shared" si="9" ref="P7:P18">10^O7</f>
        <v>12.598094651680833</v>
      </c>
      <c r="Q7" s="25"/>
      <c r="S7" s="9">
        <v>2</v>
      </c>
      <c r="T7" s="81">
        <f t="shared" si="2"/>
        <v>0</v>
      </c>
      <c r="U7" s="114">
        <f t="shared" si="3"/>
        <v>12.598094651680833</v>
      </c>
      <c r="V7" s="17">
        <f t="shared" si="4"/>
        <v>1.100304866956247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93</v>
      </c>
    </row>
    <row r="8" spans="2:30" ht="13.5" thickBot="1">
      <c r="B8" s="19">
        <v>3</v>
      </c>
      <c r="C8" s="123">
        <v>156.870788929274</v>
      </c>
      <c r="D8" s="114">
        <v>22526.725215806746</v>
      </c>
      <c r="E8" s="20">
        <f>LOG10(D8)</f>
        <v>4.352698061494093</v>
      </c>
      <c r="F8" s="20">
        <f t="shared" si="0"/>
        <v>4.3526980614940936</v>
      </c>
      <c r="G8" s="144">
        <f>((ABS(F8-E8))/F8)</f>
        <v>2.0405238478573722E-16</v>
      </c>
      <c r="H8" s="22">
        <f t="shared" si="1"/>
        <v>22526.725215806786</v>
      </c>
      <c r="I8" s="39"/>
      <c r="J8" s="58" t="s">
        <v>23</v>
      </c>
      <c r="K8" s="59" t="s">
        <v>24</v>
      </c>
      <c r="L8" s="25"/>
      <c r="M8" s="80"/>
      <c r="N8" s="123"/>
      <c r="O8" s="27">
        <f t="shared" si="8"/>
        <v>1.1003048669562467</v>
      </c>
      <c r="P8" s="72">
        <f t="shared" si="9"/>
        <v>12.598094651680833</v>
      </c>
      <c r="Q8" s="25"/>
      <c r="S8" s="9">
        <v>3</v>
      </c>
      <c r="T8" s="81">
        <f t="shared" si="2"/>
        <v>0</v>
      </c>
      <c r="U8" s="114">
        <f t="shared" si="3"/>
        <v>12.598094651680833</v>
      </c>
      <c r="V8" s="17">
        <f t="shared" si="4"/>
        <v>1.100304866956247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176.88507592589482</v>
      </c>
      <c r="D9" s="114">
        <v>58567.02201629626</v>
      </c>
      <c r="E9" s="20">
        <f>LOG10(D9)</f>
        <v>4.767653141822561</v>
      </c>
      <c r="F9" s="20">
        <f t="shared" si="0"/>
        <v>4.767653141822561</v>
      </c>
      <c r="G9" s="144">
        <f>((ABS(F9-E9))/F9)</f>
        <v>0</v>
      </c>
      <c r="H9" s="22">
        <f t="shared" si="1"/>
        <v>58567.02201629636</v>
      </c>
      <c r="I9" s="39"/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1.1003048669562467</v>
      </c>
      <c r="P9" s="72">
        <f t="shared" si="9"/>
        <v>12.598094651680833</v>
      </c>
      <c r="Q9" s="25"/>
      <c r="S9" s="9">
        <v>4</v>
      </c>
      <c r="T9" s="81">
        <f t="shared" si="2"/>
        <v>0</v>
      </c>
      <c r="U9" s="114">
        <f t="shared" si="3"/>
        <v>12.598094651680833</v>
      </c>
      <c r="V9" s="17">
        <f t="shared" si="4"/>
        <v>1.100304866956247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202.89395542219748</v>
      </c>
      <c r="D10" s="114">
        <v>202718.67988686977</v>
      </c>
      <c r="E10" s="20">
        <f>LOG10(D10)</f>
        <v>5.306893769403441</v>
      </c>
      <c r="F10" s="20">
        <f t="shared" si="0"/>
        <v>5.306893769403442</v>
      </c>
      <c r="G10" s="144">
        <f>((ABS(F10-E10))/F10)</f>
        <v>1.6736314279001803E-16</v>
      </c>
      <c r="H10" s="22">
        <f t="shared" si="1"/>
        <v>202718.67988687012</v>
      </c>
      <c r="I10" s="39"/>
      <c r="J10" s="60"/>
      <c r="K10" s="61">
        <f t="shared" si="12"/>
        <v>0</v>
      </c>
      <c r="L10" s="25"/>
      <c r="M10" s="80"/>
      <c r="N10" s="123"/>
      <c r="O10" s="27">
        <f t="shared" si="8"/>
        <v>1.1003048669562467</v>
      </c>
      <c r="P10" s="72">
        <f t="shared" si="9"/>
        <v>12.598094651680833</v>
      </c>
      <c r="Q10" s="25"/>
      <c r="S10" s="9">
        <v>5</v>
      </c>
      <c r="T10" s="81">
        <f t="shared" si="2"/>
        <v>0</v>
      </c>
      <c r="U10" s="114">
        <f t="shared" si="3"/>
        <v>12.598094651680833</v>
      </c>
      <c r="V10" s="17">
        <f t="shared" si="4"/>
        <v>1.100304866956247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222.7021007611013</v>
      </c>
      <c r="D11" s="114">
        <v>521885.1344001353</v>
      </c>
      <c r="E11" s="20">
        <f>LOG10(D11)</f>
        <v>5.7175749264014675</v>
      </c>
      <c r="F11" s="20">
        <f t="shared" si="0"/>
        <v>5.717574926401468</v>
      </c>
      <c r="G11" s="144">
        <f>((ABS(F11-E11))/F11)</f>
        <v>1.553418068207333E-16</v>
      </c>
      <c r="H11" s="22">
        <f t="shared" si="1"/>
        <v>521885.1344001372</v>
      </c>
      <c r="I11" s="39"/>
      <c r="J11" s="60"/>
      <c r="K11" s="61">
        <f t="shared" si="12"/>
        <v>0</v>
      </c>
      <c r="L11" s="25"/>
      <c r="M11" s="80"/>
      <c r="N11" s="123"/>
      <c r="O11" s="27">
        <f t="shared" si="8"/>
        <v>1.1003048669562467</v>
      </c>
      <c r="P11" s="72">
        <f t="shared" si="9"/>
        <v>12.598094651680833</v>
      </c>
      <c r="Q11" s="25"/>
      <c r="S11" s="9">
        <v>6</v>
      </c>
      <c r="T11" s="81">
        <f t="shared" si="2"/>
        <v>0</v>
      </c>
      <c r="U11" s="114">
        <f t="shared" si="3"/>
        <v>12.598094651680833</v>
      </c>
      <c r="V11" s="17">
        <f t="shared" si="4"/>
        <v>1.100304866956247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5">
        <f>AVERAGE(G7:G11)</f>
        <v>1.5753060460198334E-16</v>
      </c>
      <c r="I12" s="40"/>
      <c r="J12" s="60"/>
      <c r="K12" s="61">
        <f t="shared" si="12"/>
        <v>0</v>
      </c>
      <c r="L12" s="25"/>
      <c r="M12" s="80"/>
      <c r="N12" s="123"/>
      <c r="O12" s="27">
        <f t="shared" si="8"/>
        <v>1.1003048669562467</v>
      </c>
      <c r="P12" s="72">
        <f t="shared" si="9"/>
        <v>12.598094651680833</v>
      </c>
      <c r="Q12" s="25"/>
      <c r="V12" s="164" t="s">
        <v>58</v>
      </c>
      <c r="W12" s="165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0.020732943441778732</v>
      </c>
      <c r="J13" s="60"/>
      <c r="K13" s="61">
        <f t="shared" si="12"/>
        <v>0</v>
      </c>
      <c r="L13" s="25"/>
      <c r="M13" s="80"/>
      <c r="N13" s="123"/>
      <c r="O13" s="27">
        <f t="shared" si="8"/>
        <v>1.1003048669562467</v>
      </c>
      <c r="P13" s="72">
        <f t="shared" si="9"/>
        <v>12.598094651680833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1.1003048669562467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1.1003048669562467</v>
      </c>
      <c r="P14" s="72">
        <f t="shared" si="9"/>
        <v>12.598094651680833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1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1.1003048669562467</v>
      </c>
      <c r="P15" s="72">
        <f t="shared" si="9"/>
        <v>12.598094651680833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1.1003048669562467</v>
      </c>
      <c r="P16" s="72">
        <f t="shared" si="9"/>
        <v>12.598094651680833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1.1003048669562467</v>
      </c>
      <c r="P17" s="72">
        <f t="shared" si="9"/>
        <v>12.598094651680833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1.1003048669562467</v>
      </c>
      <c r="P18" s="72">
        <f t="shared" si="9"/>
        <v>12.598094651680833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91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93</v>
      </c>
      <c r="P38" s="129" t="s">
        <v>95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12.598094651680833</v>
      </c>
      <c r="P39" s="106">
        <f>O39/N39</f>
        <v>12.598094651680833</v>
      </c>
    </row>
    <row r="40" spans="10:16" ht="12.75">
      <c r="J40" s="60"/>
      <c r="K40" s="65" t="e">
        <f t="shared" si="14"/>
        <v>#NUM!</v>
      </c>
      <c r="L40" s="25"/>
      <c r="M40" s="104">
        <f>N8</f>
        <v>0</v>
      </c>
      <c r="N40" s="105">
        <f>10^(4*(M40/256))</f>
        <v>1</v>
      </c>
      <c r="O40" s="105">
        <f>P8</f>
        <v>12.598094651680833</v>
      </c>
      <c r="P40" s="106">
        <f>O40/N40</f>
        <v>12.598094651680833</v>
      </c>
    </row>
    <row r="41" spans="10:16" ht="12.75">
      <c r="J41" s="60"/>
      <c r="K41" s="65" t="e">
        <f t="shared" si="14"/>
        <v>#NUM!</v>
      </c>
      <c r="L41" s="25"/>
      <c r="M41" s="104">
        <f>N9</f>
        <v>0</v>
      </c>
      <c r="N41" s="105">
        <f>10^(4*(M41/256))</f>
        <v>1</v>
      </c>
      <c r="O41" s="105">
        <f>P9</f>
        <v>12.598094651680833</v>
      </c>
      <c r="P41" s="106">
        <f>O41/N41</f>
        <v>12.598094651680833</v>
      </c>
    </row>
    <row r="42" spans="10:16" ht="12.75">
      <c r="J42" s="60"/>
      <c r="K42" s="65" t="e">
        <f t="shared" si="14"/>
        <v>#NUM!</v>
      </c>
      <c r="L42" s="25"/>
      <c r="M42" s="104">
        <f>N10</f>
        <v>0</v>
      </c>
      <c r="N42" s="105">
        <f>10^(4*(M42/256))</f>
        <v>1</v>
      </c>
      <c r="O42" s="105">
        <f>P10</f>
        <v>12.598094651680833</v>
      </c>
      <c r="P42" s="106">
        <f>O42/N42</f>
        <v>12.598094651680833</v>
      </c>
    </row>
    <row r="43" spans="10:16" ht="12.75">
      <c r="J43" s="60"/>
      <c r="K43" s="65" t="e">
        <f t="shared" si="14"/>
        <v>#NUM!</v>
      </c>
      <c r="L43" s="25"/>
      <c r="M43" s="104">
        <f>N11</f>
        <v>0</v>
      </c>
      <c r="N43" s="105">
        <f>10^(4*(M43/256))</f>
        <v>1</v>
      </c>
      <c r="O43" s="105">
        <f>P11</f>
        <v>12.598094651680833</v>
      </c>
      <c r="P43" s="106">
        <f>O43/N43</f>
        <v>12.598094651680833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54"/>
      <c r="J46" s="60"/>
      <c r="K46" s="65" t="e">
        <f t="shared" si="14"/>
        <v>#NUM!</v>
      </c>
      <c r="M46" s="176" t="s">
        <v>92</v>
      </c>
      <c r="N46" s="188"/>
      <c r="O46" s="196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90" t="s">
        <v>105</v>
      </c>
      <c r="N47" s="191"/>
      <c r="O47" s="197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94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0"/>
      <c r="N50" s="105">
        <f aca="true" t="shared" si="15" ref="N50:N55">10^(4*(M50/256))</f>
        <v>1</v>
      </c>
      <c r="O50" s="112">
        <f>P39*N50</f>
        <v>12.598094651680833</v>
      </c>
      <c r="P50" s="107"/>
    </row>
    <row r="51" spans="1:15" ht="15">
      <c r="A51" s="2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12.598094651680833</v>
      </c>
    </row>
    <row r="52" spans="9:15" ht="15"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12.598094651680833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12.598094651680833</v>
      </c>
    </row>
    <row r="54" spans="10:15" ht="12.75">
      <c r="J54" s="64"/>
      <c r="K54" s="65" t="e">
        <f aca="true" t="shared" si="16" ref="K54:K61">LOG10(J54)*(256/LOG10(262144))</f>
        <v>#NUM!</v>
      </c>
      <c r="M54" s="113"/>
      <c r="N54" s="105">
        <f t="shared" si="15"/>
        <v>1</v>
      </c>
      <c r="O54" s="112">
        <f>P39*N54</f>
        <v>12.598094651680833</v>
      </c>
    </row>
    <row r="55" spans="10:15" ht="12.75">
      <c r="J55" s="60"/>
      <c r="K55" s="65" t="e">
        <f t="shared" si="16"/>
        <v>#NUM!</v>
      </c>
      <c r="M55" s="113"/>
      <c r="N55" s="105">
        <f t="shared" si="15"/>
        <v>1</v>
      </c>
      <c r="O55" s="112">
        <f>P39*N55</f>
        <v>12.598094651680833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173</v>
      </c>
      <c r="E5" s="124" t="s">
        <v>174</v>
      </c>
      <c r="F5" s="3" t="s">
        <v>13</v>
      </c>
      <c r="G5" s="7" t="s">
        <v>10</v>
      </c>
      <c r="H5" s="125" t="s">
        <v>175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173</v>
      </c>
      <c r="V5" s="124" t="s">
        <v>174</v>
      </c>
      <c r="W5" s="3" t="s">
        <v>13</v>
      </c>
      <c r="X5" s="7" t="s">
        <v>10</v>
      </c>
      <c r="Y5" s="125" t="s">
        <v>175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118.8629618434572</v>
      </c>
      <c r="D6" s="114"/>
      <c r="E6" s="17"/>
      <c r="F6" s="17">
        <f aca="true" t="shared" si="0" ref="F6:F11">H$13*C6+H$14</f>
        <v>3.1524556529517342</v>
      </c>
      <c r="G6" s="44"/>
      <c r="H6" s="43">
        <f aca="true" t="shared" si="1" ref="H6:H11">10^F6</f>
        <v>1420.5471493327022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176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8.384849844839474</v>
      </c>
      <c r="V6" s="17">
        <f aca="true" t="shared" si="4" ref="V6:V11">LOG10(U6)</f>
        <v>0.9234952897039955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111.31091181924856</v>
      </c>
      <c r="D7" s="114">
        <v>1025.266897991754</v>
      </c>
      <c r="E7" s="41">
        <f>LOG10(D7)</f>
        <v>3.010836935866469</v>
      </c>
      <c r="F7" s="41">
        <f t="shared" si="0"/>
        <v>3.0108369358664695</v>
      </c>
      <c r="G7" s="45">
        <f>((ABS(F7-E7))/F7)</f>
        <v>1.4749693168695668E-16</v>
      </c>
      <c r="H7" s="46">
        <f t="shared" si="1"/>
        <v>1025.2668979917557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0.9234952897039954</v>
      </c>
      <c r="P7" s="71">
        <f aca="true" t="shared" si="9" ref="P7:P18">10^O7</f>
        <v>8.384849844839474</v>
      </c>
      <c r="Q7" s="25"/>
      <c r="S7" s="9">
        <v>2</v>
      </c>
      <c r="T7" s="97">
        <f t="shared" si="2"/>
        <v>0</v>
      </c>
      <c r="U7" s="114">
        <f t="shared" si="3"/>
        <v>8.384849844839474</v>
      </c>
      <c r="V7" s="41">
        <f t="shared" si="4"/>
        <v>0.9234952897039955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176</v>
      </c>
    </row>
    <row r="8" spans="2:30" ht="13.5" thickBot="1">
      <c r="B8" s="9">
        <v>3</v>
      </c>
      <c r="C8" s="122">
        <v>144.95705336136203</v>
      </c>
      <c r="D8" s="160">
        <v>4383.099200659565</v>
      </c>
      <c r="E8" s="41">
        <f>LOG10(D8)</f>
        <v>3.64178129995159</v>
      </c>
      <c r="F8" s="41">
        <f t="shared" si="0"/>
        <v>3.64178129995159</v>
      </c>
      <c r="G8" s="45">
        <f>((ABS(F8-E8))/F8)</f>
        <v>0</v>
      </c>
      <c r="H8" s="46">
        <f t="shared" si="1"/>
        <v>4383.099200659573</v>
      </c>
      <c r="J8" s="58" t="s">
        <v>23</v>
      </c>
      <c r="K8" s="59" t="s">
        <v>24</v>
      </c>
      <c r="L8" s="25"/>
      <c r="M8" s="80"/>
      <c r="N8" s="122"/>
      <c r="O8" s="27">
        <f t="shared" si="8"/>
        <v>0.9234952897039954</v>
      </c>
      <c r="P8" s="71">
        <f t="shared" si="9"/>
        <v>8.384849844839474</v>
      </c>
      <c r="Q8" s="25"/>
      <c r="S8" s="9">
        <v>3</v>
      </c>
      <c r="T8" s="97">
        <f t="shared" si="2"/>
        <v>0</v>
      </c>
      <c r="U8" s="114">
        <f t="shared" si="3"/>
        <v>8.384849844839474</v>
      </c>
      <c r="V8" s="41">
        <f t="shared" si="4"/>
        <v>0.9234952897039955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173.53696165927713</v>
      </c>
      <c r="D9" s="114">
        <v>15056.42495025708</v>
      </c>
      <c r="E9" s="17">
        <f>LOG10(D9)</f>
        <v>4.177721863717832</v>
      </c>
      <c r="F9" s="17">
        <f t="shared" si="0"/>
        <v>4.177721863717833</v>
      </c>
      <c r="G9" s="44">
        <f>((ABS(F9-E9))/F9)</f>
        <v>2.125987436870004E-16</v>
      </c>
      <c r="H9" s="47">
        <f t="shared" si="1"/>
        <v>15056.424950257133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0.9234952897039954</v>
      </c>
      <c r="P9" s="71">
        <f t="shared" si="9"/>
        <v>8.384849844839474</v>
      </c>
      <c r="Q9" s="25"/>
      <c r="S9" s="9">
        <v>4</v>
      </c>
      <c r="T9" s="97">
        <f t="shared" si="2"/>
        <v>0</v>
      </c>
      <c r="U9" s="114">
        <f t="shared" si="3"/>
        <v>8.384849844839474</v>
      </c>
      <c r="V9" s="17">
        <f t="shared" si="4"/>
        <v>0.9234952897039955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195.57900315101665</v>
      </c>
      <c r="D10" s="114">
        <v>38999.768881516495</v>
      </c>
      <c r="E10" s="17">
        <f>LOG10(D10)</f>
        <v>4.591062033339846</v>
      </c>
      <c r="F10" s="17">
        <f t="shared" si="0"/>
        <v>4.591062033339846</v>
      </c>
      <c r="G10" s="44">
        <f>((ABS(F10-E10))/F10)</f>
        <v>0</v>
      </c>
      <c r="H10" s="47">
        <f t="shared" si="1"/>
        <v>38999.76888151657</v>
      </c>
      <c r="J10" s="67"/>
      <c r="K10" s="1">
        <f t="shared" si="12"/>
        <v>0</v>
      </c>
      <c r="L10" s="25"/>
      <c r="M10" s="80"/>
      <c r="N10" s="122"/>
      <c r="O10" s="27">
        <f t="shared" si="8"/>
        <v>0.9234952897039954</v>
      </c>
      <c r="P10" s="71">
        <f t="shared" si="9"/>
        <v>8.384849844839474</v>
      </c>
      <c r="Q10" s="25"/>
      <c r="S10" s="9">
        <v>5</v>
      </c>
      <c r="T10" s="97">
        <f t="shared" si="2"/>
        <v>0</v>
      </c>
      <c r="U10" s="114">
        <f t="shared" si="3"/>
        <v>8.384849844839474</v>
      </c>
      <c r="V10" s="17">
        <f t="shared" si="4"/>
        <v>0.9234952897039955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213.16356712853923</v>
      </c>
      <c r="D11" s="114">
        <v>83332.42223766154</v>
      </c>
      <c r="E11" s="17">
        <f>LOG10(D11)</f>
        <v>4.920814005720546</v>
      </c>
      <c r="F11" s="17">
        <f t="shared" si="0"/>
        <v>4.920814005720546</v>
      </c>
      <c r="G11" s="44">
        <f>((ABS(F11-E11))/F11)</f>
        <v>0</v>
      </c>
      <c r="H11" s="47">
        <f t="shared" si="1"/>
        <v>83332.42223766168</v>
      </c>
      <c r="J11" s="67"/>
      <c r="K11" s="1">
        <f t="shared" si="12"/>
        <v>0</v>
      </c>
      <c r="L11" s="25"/>
      <c r="M11" s="80"/>
      <c r="N11" s="122"/>
      <c r="O11" s="27">
        <f t="shared" si="8"/>
        <v>0.9234952897039954</v>
      </c>
      <c r="P11" s="71">
        <f t="shared" si="9"/>
        <v>8.384849844839474</v>
      </c>
      <c r="Q11" s="25"/>
      <c r="S11" s="9">
        <v>6</v>
      </c>
      <c r="T11" s="97">
        <f t="shared" si="2"/>
        <v>0</v>
      </c>
      <c r="U11" s="114">
        <f t="shared" si="3"/>
        <v>8.384849844839474</v>
      </c>
      <c r="V11" s="17">
        <f t="shared" si="4"/>
        <v>0.9234952897039955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7.201913507479143E-17</v>
      </c>
      <c r="J12" s="67"/>
      <c r="K12" s="1">
        <f t="shared" si="12"/>
        <v>0</v>
      </c>
      <c r="L12" s="25"/>
      <c r="M12" s="80"/>
      <c r="N12" s="122"/>
      <c r="O12" s="27">
        <f t="shared" si="8"/>
        <v>0.9234952897039954</v>
      </c>
      <c r="P12" s="71">
        <f t="shared" si="9"/>
        <v>8.384849844839474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0.018752354212603965</v>
      </c>
      <c r="J13" s="67"/>
      <c r="K13" s="1">
        <f t="shared" si="12"/>
        <v>0</v>
      </c>
      <c r="L13" s="25"/>
      <c r="M13" s="80"/>
      <c r="N13" s="122"/>
      <c r="O13" s="27">
        <f t="shared" si="8"/>
        <v>0.9234952897039954</v>
      </c>
      <c r="P13" s="71">
        <f t="shared" si="9"/>
        <v>8.384849844839474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0.9234952897039954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0.9234952897039954</v>
      </c>
      <c r="P14" s="71">
        <f t="shared" si="9"/>
        <v>8.384849844839474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0.9999999999999996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0.9234952897039954</v>
      </c>
      <c r="P15" s="71">
        <f t="shared" si="9"/>
        <v>8.384849844839474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0.9234952897039954</v>
      </c>
      <c r="P16" s="71">
        <f t="shared" si="9"/>
        <v>8.384849844839474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0.9234952897039954</v>
      </c>
      <c r="P17" s="71">
        <f t="shared" si="9"/>
        <v>8.384849844839474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0.9234952897039954</v>
      </c>
      <c r="P18" s="71">
        <f t="shared" si="9"/>
        <v>8.384849844839474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177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176</v>
      </c>
      <c r="P38" s="103" t="s">
        <v>178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8.384849844839474</v>
      </c>
      <c r="P39" s="118">
        <f>O39/N39</f>
        <v>8.384849844839474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8.384849844839474</v>
      </c>
      <c r="P40" s="118">
        <f>O40/N40</f>
        <v>8.384849844839474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8.384849844839474</v>
      </c>
      <c r="P41" s="118">
        <f>O41/N41</f>
        <v>8.384849844839474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8.384849844839474</v>
      </c>
      <c r="P42" s="118">
        <f>O42/N42</f>
        <v>8.384849844839474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8.384849844839474</v>
      </c>
      <c r="P43" s="118">
        <f>O43/N43</f>
        <v>8.384849844839474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179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180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8.384849844839474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8.384849844839474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8.384849844839474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8.384849844839474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8.384849844839474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8.384849844839474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3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125</v>
      </c>
      <c r="E5" s="124" t="s">
        <v>126</v>
      </c>
      <c r="F5" s="3" t="s">
        <v>13</v>
      </c>
      <c r="G5" s="7" t="s">
        <v>10</v>
      </c>
      <c r="H5" s="125" t="s">
        <v>127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125</v>
      </c>
      <c r="V5" s="124" t="s">
        <v>126</v>
      </c>
      <c r="W5" s="3" t="s">
        <v>13</v>
      </c>
      <c r="X5" s="7" t="s">
        <v>10</v>
      </c>
      <c r="Y5" s="125" t="s">
        <v>127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84.34826435644995</v>
      </c>
      <c r="D6" s="114"/>
      <c r="E6" s="17"/>
      <c r="F6" s="17">
        <f aca="true" t="shared" si="0" ref="F6:F11">H$13*C6+H$14</f>
        <v>1.6917985035360457</v>
      </c>
      <c r="G6" s="44"/>
      <c r="H6" s="43">
        <f aca="true" t="shared" si="1" ref="H6:H11">10^F6</f>
        <v>49.181130061368435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128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1.7063642214575698</v>
      </c>
      <c r="V6" s="17">
        <f aca="true" t="shared" si="4" ref="V6:V11">LOG10(U6)</f>
        <v>0.23207173637805226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151.3279279818289</v>
      </c>
      <c r="D7" s="114">
        <v>709.4881578797775</v>
      </c>
      <c r="E7" s="41">
        <f>LOG10(D7)</f>
        <v>2.8509451510121155</v>
      </c>
      <c r="F7" s="41">
        <f>H$13*C7+H$14</f>
        <v>2.850945151012116</v>
      </c>
      <c r="G7" s="45">
        <f>((ABS(F7-E7))/F7)</f>
        <v>1.5576911737232343E-16</v>
      </c>
      <c r="H7" s="46">
        <f t="shared" si="1"/>
        <v>709.4881578797788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0.23207173637805223</v>
      </c>
      <c r="P7" s="71">
        <f aca="true" t="shared" si="9" ref="P7:P18">10^O7</f>
        <v>1.7063642214575698</v>
      </c>
      <c r="Q7" s="25"/>
      <c r="S7" s="9">
        <v>2</v>
      </c>
      <c r="T7" s="97">
        <f t="shared" si="2"/>
        <v>0</v>
      </c>
      <c r="U7" s="114">
        <f t="shared" si="3"/>
        <v>1.7063642214575698</v>
      </c>
      <c r="V7" s="41">
        <f t="shared" si="4"/>
        <v>0.23207173637805226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128</v>
      </c>
    </row>
    <row r="8" spans="2:30" ht="13.5" thickBot="1">
      <c r="B8" s="9">
        <v>3</v>
      </c>
      <c r="C8" s="122">
        <v>193.477093288431</v>
      </c>
      <c r="D8" s="160">
        <v>3805.1909850648744</v>
      </c>
      <c r="E8" s="41">
        <f>LOG10(D8)</f>
        <v>3.580376459182351</v>
      </c>
      <c r="F8" s="41">
        <f t="shared" si="0"/>
        <v>3.5803764591823515</v>
      </c>
      <c r="G8" s="45">
        <f>((ABS(F8-E8))/F8)</f>
        <v>1.2403422235422668E-16</v>
      </c>
      <c r="H8" s="46">
        <f t="shared" si="1"/>
        <v>3805.1909850648813</v>
      </c>
      <c r="J8" s="58" t="s">
        <v>23</v>
      </c>
      <c r="K8" s="59" t="s">
        <v>24</v>
      </c>
      <c r="L8" s="25"/>
      <c r="M8" s="80"/>
      <c r="N8" s="122"/>
      <c r="O8" s="27">
        <f t="shared" si="8"/>
        <v>0.23207173637805223</v>
      </c>
      <c r="P8" s="71">
        <f t="shared" si="9"/>
        <v>1.7063642214575698</v>
      </c>
      <c r="Q8" s="25"/>
      <c r="S8" s="9">
        <v>3</v>
      </c>
      <c r="T8" s="97">
        <f t="shared" si="2"/>
        <v>0</v>
      </c>
      <c r="U8" s="114">
        <f t="shared" si="3"/>
        <v>1.7063642214575698</v>
      </c>
      <c r="V8" s="41">
        <f t="shared" si="4"/>
        <v>0.23207173637805226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215.0232097778638</v>
      </c>
      <c r="D9" s="114">
        <v>8979.506182844705</v>
      </c>
      <c r="E9" s="17">
        <f>LOG10(D9)</f>
        <v>3.9532524538206957</v>
      </c>
      <c r="F9" s="17">
        <f t="shared" si="0"/>
        <v>3.9532524538206957</v>
      </c>
      <c r="G9" s="44">
        <f>((ABS(F9-E9))/F9)</f>
        <v>0</v>
      </c>
      <c r="H9" s="47">
        <f t="shared" si="1"/>
        <v>8979.50618284472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0.23207173637805223</v>
      </c>
      <c r="P9" s="71">
        <f t="shared" si="9"/>
        <v>1.7063642214575698</v>
      </c>
      <c r="Q9" s="25"/>
      <c r="S9" s="9">
        <v>4</v>
      </c>
      <c r="T9" s="97">
        <f t="shared" si="2"/>
        <v>0</v>
      </c>
      <c r="U9" s="114">
        <f t="shared" si="3"/>
        <v>1.7063642214575698</v>
      </c>
      <c r="V9" s="17">
        <f t="shared" si="4"/>
        <v>0.23207173637805226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242.03987068836068</v>
      </c>
      <c r="D10" s="114">
        <v>26351.261548722912</v>
      </c>
      <c r="E10" s="17">
        <f>LOG10(D10)</f>
        <v>4.420801411599193</v>
      </c>
      <c r="F10" s="17">
        <f t="shared" si="0"/>
        <v>4.420801411599193</v>
      </c>
      <c r="G10" s="44">
        <f>((ABS(F10-E10))/F10)</f>
        <v>0</v>
      </c>
      <c r="H10" s="47">
        <f t="shared" si="1"/>
        <v>26351.26154872296</v>
      </c>
      <c r="J10" s="67"/>
      <c r="K10" s="1">
        <f t="shared" si="12"/>
        <v>0</v>
      </c>
      <c r="L10" s="25"/>
      <c r="M10" s="80"/>
      <c r="N10" s="122"/>
      <c r="O10" s="27">
        <f t="shared" si="8"/>
        <v>0.23207173637805223</v>
      </c>
      <c r="P10" s="71">
        <f t="shared" si="9"/>
        <v>1.7063642214575698</v>
      </c>
      <c r="Q10" s="25"/>
      <c r="S10" s="9">
        <v>5</v>
      </c>
      <c r="T10" s="97">
        <f t="shared" si="2"/>
        <v>0</v>
      </c>
      <c r="U10" s="114">
        <f t="shared" si="3"/>
        <v>1.7063642214575698</v>
      </c>
      <c r="V10" s="17">
        <f t="shared" si="4"/>
        <v>0.23207173637805226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255.98175469719163</v>
      </c>
      <c r="D11" s="114">
        <v>45928.149360315416</v>
      </c>
      <c r="E11" s="17">
        <f>LOG10(D11)</f>
        <v>4.662078946206178</v>
      </c>
      <c r="F11" s="17">
        <f t="shared" si="0"/>
        <v>4.6620789462061785</v>
      </c>
      <c r="G11" s="44">
        <f>((ABS(F11-E11))/F11)</f>
        <v>1.905112354270386E-16</v>
      </c>
      <c r="H11" s="47">
        <f t="shared" si="1"/>
        <v>45928.14936031558</v>
      </c>
      <c r="J11" s="67"/>
      <c r="K11" s="1">
        <f t="shared" si="12"/>
        <v>0</v>
      </c>
      <c r="L11" s="25"/>
      <c r="M11" s="80"/>
      <c r="N11" s="122"/>
      <c r="O11" s="27">
        <f t="shared" si="8"/>
        <v>0.23207173637805223</v>
      </c>
      <c r="P11" s="71">
        <f t="shared" si="9"/>
        <v>1.7063642214575698</v>
      </c>
      <c r="Q11" s="25"/>
      <c r="S11" s="9">
        <v>6</v>
      </c>
      <c r="T11" s="97">
        <f t="shared" si="2"/>
        <v>0</v>
      </c>
      <c r="U11" s="114">
        <f t="shared" si="3"/>
        <v>1.7063642214575698</v>
      </c>
      <c r="V11" s="17">
        <f t="shared" si="4"/>
        <v>0.23207173637805226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9.406291503071775E-17</v>
      </c>
      <c r="J12" s="67"/>
      <c r="K12" s="1">
        <f t="shared" si="12"/>
        <v>0</v>
      </c>
      <c r="L12" s="25"/>
      <c r="M12" s="80"/>
      <c r="N12" s="122"/>
      <c r="O12" s="27">
        <f t="shared" si="8"/>
        <v>0.23207173637805223</v>
      </c>
      <c r="P12" s="71">
        <f t="shared" si="9"/>
        <v>1.7063642214575698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0.017305949070739485</v>
      </c>
      <c r="J13" s="67"/>
      <c r="K13" s="1">
        <f t="shared" si="12"/>
        <v>0</v>
      </c>
      <c r="L13" s="25"/>
      <c r="M13" s="80"/>
      <c r="N13" s="122"/>
      <c r="O13" s="27">
        <f t="shared" si="8"/>
        <v>0.23207173637805223</v>
      </c>
      <c r="P13" s="71">
        <f t="shared" si="9"/>
        <v>1.7063642214575698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0.23207173637805223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0.23207173637805223</v>
      </c>
      <c r="P14" s="71">
        <f t="shared" si="9"/>
        <v>1.7063642214575698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0.23207173637805223</v>
      </c>
      <c r="P15" s="71">
        <f t="shared" si="9"/>
        <v>1.7063642214575698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0.23207173637805223</v>
      </c>
      <c r="P16" s="71">
        <f t="shared" si="9"/>
        <v>1.7063642214575698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0.23207173637805223</v>
      </c>
      <c r="P17" s="71">
        <f t="shared" si="9"/>
        <v>1.7063642214575698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0.23207173637805223</v>
      </c>
      <c r="P18" s="71">
        <f t="shared" si="9"/>
        <v>1.7063642214575698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129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128</v>
      </c>
      <c r="P38" s="103" t="s">
        <v>130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1.7063642214575698</v>
      </c>
      <c r="P39" s="118">
        <f>O39/N39</f>
        <v>1.7063642214575698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1.7063642214575698</v>
      </c>
      <c r="P40" s="118">
        <f>O40/N40</f>
        <v>1.7063642214575698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1.7063642214575698</v>
      </c>
      <c r="P41" s="118">
        <f>O41/N41</f>
        <v>1.7063642214575698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1.7063642214575698</v>
      </c>
      <c r="P42" s="118">
        <f>O42/N42</f>
        <v>1.7063642214575698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1.7063642214575698</v>
      </c>
      <c r="P43" s="118">
        <f>O43/N43</f>
        <v>1.7063642214575698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131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132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1.7063642214575698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1.7063642214575698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1.7063642214575698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1.7063642214575698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1.7063642214575698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1.7063642214575698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141</v>
      </c>
      <c r="E5" s="124" t="s">
        <v>142</v>
      </c>
      <c r="F5" s="3" t="s">
        <v>13</v>
      </c>
      <c r="G5" s="7" t="s">
        <v>10</v>
      </c>
      <c r="H5" s="125" t="s">
        <v>143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141</v>
      </c>
      <c r="V5" s="124" t="s">
        <v>142</v>
      </c>
      <c r="W5" s="3" t="s">
        <v>13</v>
      </c>
      <c r="X5" s="7" t="s">
        <v>10</v>
      </c>
      <c r="Y5" s="125" t="s">
        <v>143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84.34826435644995</v>
      </c>
      <c r="D6" s="114"/>
      <c r="E6" s="17"/>
      <c r="F6" s="17">
        <f aca="true" t="shared" si="0" ref="F6:F11">H$13*C6+H$14</f>
        <v>2.064155457773731</v>
      </c>
      <c r="G6" s="44"/>
      <c r="H6" s="43">
        <f aca="true" t="shared" si="1" ref="H6:H11">10^F6</f>
        <v>115.91922202635756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144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4.9637949142957805</v>
      </c>
      <c r="V6" s="17">
        <f aca="true" t="shared" si="4" ref="V6:V11">LOG10(U6)</f>
        <v>0.6958138297506232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142.5600619135917</v>
      </c>
      <c r="D7" s="114">
        <v>1019.759268945354</v>
      </c>
      <c r="E7" s="41">
        <f>LOG10(D7)</f>
        <v>3.0084976614601064</v>
      </c>
      <c r="F7" s="41">
        <f t="shared" si="0"/>
        <v>3.008497661460107</v>
      </c>
      <c r="G7" s="45">
        <f>((ABS(F7-E7))/F7)</f>
        <v>1.4761161876208136E-16</v>
      </c>
      <c r="H7" s="46">
        <f t="shared" si="1"/>
        <v>1019.7592689453559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0.6958138297506231</v>
      </c>
      <c r="P7" s="71">
        <f aca="true" t="shared" si="9" ref="P7:P18">10^O7</f>
        <v>4.9637949142957805</v>
      </c>
      <c r="Q7" s="25"/>
      <c r="S7" s="9">
        <v>2</v>
      </c>
      <c r="T7" s="97">
        <f t="shared" si="2"/>
        <v>0</v>
      </c>
      <c r="U7" s="114">
        <f t="shared" si="3"/>
        <v>4.9637949142957805</v>
      </c>
      <c r="V7" s="41">
        <f t="shared" si="4"/>
        <v>0.6958138297506232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144</v>
      </c>
    </row>
    <row r="8" spans="2:30" ht="13.5" thickBot="1">
      <c r="B8" s="9">
        <v>3</v>
      </c>
      <c r="C8" s="122">
        <v>186.3765156062488</v>
      </c>
      <c r="D8" s="160">
        <v>5239.756117981507</v>
      </c>
      <c r="E8" s="41">
        <f>LOG10(D8)</f>
        <v>3.719311073418889</v>
      </c>
      <c r="F8" s="41">
        <f t="shared" si="0"/>
        <v>3.719311073418889</v>
      </c>
      <c r="G8" s="45">
        <f>((ABS(F8-E8))/F8)</f>
        <v>0</v>
      </c>
      <c r="H8" s="46">
        <f t="shared" si="1"/>
        <v>5239.756117981507</v>
      </c>
      <c r="J8" s="58" t="s">
        <v>23</v>
      </c>
      <c r="K8" s="59" t="s">
        <v>24</v>
      </c>
      <c r="L8" s="25"/>
      <c r="M8" s="80"/>
      <c r="N8" s="122"/>
      <c r="O8" s="27">
        <f t="shared" si="8"/>
        <v>0.6958138297506231</v>
      </c>
      <c r="P8" s="71">
        <f t="shared" si="9"/>
        <v>4.9637949142957805</v>
      </c>
      <c r="Q8" s="25"/>
      <c r="S8" s="9">
        <v>3</v>
      </c>
      <c r="T8" s="97">
        <f t="shared" si="2"/>
        <v>0</v>
      </c>
      <c r="U8" s="114">
        <f t="shared" si="3"/>
        <v>4.9637949142957805</v>
      </c>
      <c r="V8" s="41">
        <f t="shared" si="4"/>
        <v>0.6958138297506232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207.37288915180244</v>
      </c>
      <c r="D9" s="114">
        <v>11479.559372853473</v>
      </c>
      <c r="E9" s="17">
        <f>LOG10(D9)</f>
        <v>4.059925218583658</v>
      </c>
      <c r="F9" s="17">
        <f t="shared" si="0"/>
        <v>4.0599252185836585</v>
      </c>
      <c r="G9" s="44">
        <f>((ABS(F9-E9))/F9)</f>
        <v>2.1876718704931572E-16</v>
      </c>
      <c r="H9" s="47">
        <f t="shared" si="1"/>
        <v>11479.559372853493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0.6958138297506231</v>
      </c>
      <c r="P9" s="71">
        <f t="shared" si="9"/>
        <v>4.9637949142957805</v>
      </c>
      <c r="Q9" s="25"/>
      <c r="S9" s="9">
        <v>4</v>
      </c>
      <c r="T9" s="97">
        <f t="shared" si="2"/>
        <v>0</v>
      </c>
      <c r="U9" s="114">
        <f t="shared" si="3"/>
        <v>4.9637949142957805</v>
      </c>
      <c r="V9" s="17">
        <f t="shared" si="4"/>
        <v>0.6958138297506232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234.7468942958972</v>
      </c>
      <c r="D10" s="114">
        <v>31915.425343303126</v>
      </c>
      <c r="E10" s="17">
        <f>LOG10(D10)</f>
        <v>4.504000636734444</v>
      </c>
      <c r="F10" s="17">
        <f t="shared" si="0"/>
        <v>4.504000636734444</v>
      </c>
      <c r="G10" s="44">
        <f>((ABS(F10-E10))/F10)</f>
        <v>0</v>
      </c>
      <c r="H10" s="47">
        <f t="shared" si="1"/>
        <v>31915.425343303126</v>
      </c>
      <c r="J10" s="67"/>
      <c r="K10" s="1">
        <f t="shared" si="12"/>
        <v>0</v>
      </c>
      <c r="L10" s="25"/>
      <c r="M10" s="80"/>
      <c r="N10" s="122"/>
      <c r="O10" s="27">
        <f t="shared" si="8"/>
        <v>0.6958138297506231</v>
      </c>
      <c r="P10" s="71">
        <f t="shared" si="9"/>
        <v>4.9637949142957805</v>
      </c>
      <c r="Q10" s="25"/>
      <c r="S10" s="9">
        <v>5</v>
      </c>
      <c r="T10" s="97">
        <f t="shared" si="2"/>
        <v>0</v>
      </c>
      <c r="U10" s="114">
        <f t="shared" si="3"/>
        <v>4.9637949142957805</v>
      </c>
      <c r="V10" s="17">
        <f t="shared" si="4"/>
        <v>0.6958138297506232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255.90342119420401</v>
      </c>
      <c r="D11" s="114">
        <v>70341.70214857627</v>
      </c>
      <c r="E11" s="17">
        <f>LOG10(D11)</f>
        <v>4.84721287328985</v>
      </c>
      <c r="F11" s="17">
        <f t="shared" si="0"/>
        <v>4.84721287328985</v>
      </c>
      <c r="G11" s="44">
        <f>((ABS(F11-E11))/F11)</f>
        <v>0</v>
      </c>
      <c r="H11" s="47">
        <f t="shared" si="1"/>
        <v>70341.70214857627</v>
      </c>
      <c r="J11" s="67"/>
      <c r="K11" s="1">
        <f t="shared" si="12"/>
        <v>0</v>
      </c>
      <c r="L11" s="25"/>
      <c r="M11" s="80"/>
      <c r="N11" s="122"/>
      <c r="O11" s="27">
        <f t="shared" si="8"/>
        <v>0.6958138297506231</v>
      </c>
      <c r="P11" s="71">
        <f t="shared" si="9"/>
        <v>4.9637949142957805</v>
      </c>
      <c r="Q11" s="25"/>
      <c r="S11" s="9">
        <v>6</v>
      </c>
      <c r="T11" s="97">
        <f t="shared" si="2"/>
        <v>0</v>
      </c>
      <c r="U11" s="114">
        <f t="shared" si="3"/>
        <v>4.9637949142957805</v>
      </c>
      <c r="V11" s="17">
        <f t="shared" si="4"/>
        <v>0.6958138297506232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7.327576116227941E-17</v>
      </c>
      <c r="J12" s="67"/>
      <c r="K12" s="1">
        <f t="shared" si="12"/>
        <v>0</v>
      </c>
      <c r="L12" s="25"/>
      <c r="M12" s="80"/>
      <c r="N12" s="122"/>
      <c r="O12" s="27">
        <f t="shared" si="8"/>
        <v>0.6958138297506231</v>
      </c>
      <c r="P12" s="71">
        <f t="shared" si="9"/>
        <v>4.9637949142957805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0.01622252263829153</v>
      </c>
      <c r="J13" s="67"/>
      <c r="K13" s="1">
        <f t="shared" si="12"/>
        <v>0</v>
      </c>
      <c r="L13" s="25"/>
      <c r="M13" s="80"/>
      <c r="N13" s="122"/>
      <c r="O13" s="27">
        <f t="shared" si="8"/>
        <v>0.6958138297506231</v>
      </c>
      <c r="P13" s="71">
        <f t="shared" si="9"/>
        <v>4.9637949142957805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0.6958138297506231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0.6958138297506231</v>
      </c>
      <c r="P14" s="71">
        <f t="shared" si="9"/>
        <v>4.9637949142957805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0.6958138297506231</v>
      </c>
      <c r="P15" s="71">
        <f t="shared" si="9"/>
        <v>4.9637949142957805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0.6958138297506231</v>
      </c>
      <c r="P16" s="71">
        <f t="shared" si="9"/>
        <v>4.9637949142957805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0.6958138297506231</v>
      </c>
      <c r="P17" s="71">
        <f t="shared" si="9"/>
        <v>4.9637949142957805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0.6958138297506231</v>
      </c>
      <c r="P18" s="71">
        <f t="shared" si="9"/>
        <v>4.9637949142957805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145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144</v>
      </c>
      <c r="P38" s="103" t="s">
        <v>146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4.9637949142957805</v>
      </c>
      <c r="P39" s="118">
        <f>O39/N39</f>
        <v>4.9637949142957805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4.9637949142957805</v>
      </c>
      <c r="P40" s="118">
        <f>O40/N40</f>
        <v>4.9637949142957805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4.9637949142957805</v>
      </c>
      <c r="P41" s="118">
        <f>O41/N41</f>
        <v>4.9637949142957805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4.9637949142957805</v>
      </c>
      <c r="P42" s="118">
        <f>O42/N42</f>
        <v>4.9637949142957805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4.9637949142957805</v>
      </c>
      <c r="P43" s="118">
        <f>O43/N43</f>
        <v>4.9637949142957805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147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148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4.9637949142957805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4.9637949142957805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4.9637949142957805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4.9637949142957805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4.9637949142957805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4.9637949142957805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149</v>
      </c>
      <c r="E5" s="124" t="s">
        <v>150</v>
      </c>
      <c r="F5" s="3" t="s">
        <v>13</v>
      </c>
      <c r="G5" s="7" t="s">
        <v>10</v>
      </c>
      <c r="H5" s="125" t="s">
        <v>151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149</v>
      </c>
      <c r="V5" s="124" t="s">
        <v>150</v>
      </c>
      <c r="W5" s="3" t="s">
        <v>13</v>
      </c>
      <c r="X5" s="7" t="s">
        <v>10</v>
      </c>
      <c r="Y5" s="125" t="s">
        <v>151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56.88888888888889</v>
      </c>
      <c r="D6" s="114"/>
      <c r="E6" s="17"/>
      <c r="F6" s="17">
        <f aca="true" t="shared" si="0" ref="F6:F11">H$13*C6+H$14</f>
        <v>2.0081802595104423</v>
      </c>
      <c r="G6" s="44"/>
      <c r="H6" s="43">
        <f aca="true" t="shared" si="1" ref="H6:H11">10^F6</f>
        <v>101.90142552626256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152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12.74331062634588</v>
      </c>
      <c r="V6" s="17">
        <f aca="true" t="shared" si="4" ref="V6:V11">LOG10(U6)</f>
        <v>1.105282269441547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127.67687002310993</v>
      </c>
      <c r="D7" s="114">
        <v>1354.1733704944697</v>
      </c>
      <c r="E7" s="41">
        <f>LOG10(D7)</f>
        <v>3.131674269245028</v>
      </c>
      <c r="F7" s="41">
        <f t="shared" si="0"/>
        <v>3.1316742692450275</v>
      </c>
      <c r="G7" s="45">
        <f>((ABS(F7-E7))/F7)</f>
        <v>1.4180568337240322E-16</v>
      </c>
      <c r="H7" s="46">
        <f t="shared" si="1"/>
        <v>1354.1733704944697</v>
      </c>
      <c r="J7" s="56" t="s">
        <v>30</v>
      </c>
      <c r="K7" s="57"/>
      <c r="L7" s="25"/>
      <c r="M7" s="80"/>
      <c r="N7" s="122"/>
      <c r="O7" s="27">
        <f aca="true" t="shared" si="8" ref="O7:O18">H$13*N7+H$14</f>
        <v>1.1052822694415467</v>
      </c>
      <c r="P7" s="71">
        <f aca="true" t="shared" si="9" ref="P7:P18">10^O7</f>
        <v>12.74331062634588</v>
      </c>
      <c r="Q7" s="25"/>
      <c r="S7" s="9">
        <v>2</v>
      </c>
      <c r="T7" s="97">
        <f t="shared" si="2"/>
        <v>0</v>
      </c>
      <c r="U7" s="114">
        <f t="shared" si="3"/>
        <v>12.74331062634588</v>
      </c>
      <c r="V7" s="41">
        <f t="shared" si="4"/>
        <v>1.105282269441547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152</v>
      </c>
    </row>
    <row r="8" spans="2:30" ht="13.5" thickBot="1">
      <c r="B8" s="9">
        <v>3</v>
      </c>
      <c r="C8" s="122">
        <v>172.88651486277237</v>
      </c>
      <c r="D8" s="160">
        <v>7066.559395409029</v>
      </c>
      <c r="E8" s="41">
        <f>LOG10(D8)</f>
        <v>3.8492080136144393</v>
      </c>
      <c r="F8" s="41">
        <f t="shared" si="0"/>
        <v>3.849208013614439</v>
      </c>
      <c r="G8" s="45">
        <f>((ABS(F8-E8))/F8)</f>
        <v>1.1537157988847141E-16</v>
      </c>
      <c r="H8" s="46">
        <f t="shared" si="1"/>
        <v>7066.559395409029</v>
      </c>
      <c r="J8" s="58" t="s">
        <v>23</v>
      </c>
      <c r="K8" s="59" t="s">
        <v>24</v>
      </c>
      <c r="L8" s="25"/>
      <c r="M8" s="80"/>
      <c r="N8" s="122"/>
      <c r="O8" s="27">
        <f t="shared" si="8"/>
        <v>1.1052822694415467</v>
      </c>
      <c r="P8" s="71">
        <f t="shared" si="9"/>
        <v>12.74331062634588</v>
      </c>
      <c r="Q8" s="25"/>
      <c r="S8" s="9">
        <v>3</v>
      </c>
      <c r="T8" s="97">
        <f t="shared" si="2"/>
        <v>0</v>
      </c>
      <c r="U8" s="114">
        <f t="shared" si="3"/>
        <v>12.74331062634588</v>
      </c>
      <c r="V8" s="41">
        <f t="shared" si="4"/>
        <v>1.105282269441547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193.41106481802979</v>
      </c>
      <c r="D9" s="114">
        <v>14960.921826688686</v>
      </c>
      <c r="E9" s="17">
        <f>LOG10(D9)</f>
        <v>4.174958353682866</v>
      </c>
      <c r="F9" s="17">
        <f t="shared" si="0"/>
        <v>4.174958353682866</v>
      </c>
      <c r="G9" s="44">
        <f>((ABS(F9-E9))/F9)</f>
        <v>0</v>
      </c>
      <c r="H9" s="47">
        <f t="shared" si="1"/>
        <v>14960.921826688686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1.1052822694415467</v>
      </c>
      <c r="P9" s="71">
        <f t="shared" si="9"/>
        <v>12.74331062634588</v>
      </c>
      <c r="Q9" s="25"/>
      <c r="S9" s="9">
        <v>4</v>
      </c>
      <c r="T9" s="97">
        <f t="shared" si="2"/>
        <v>0</v>
      </c>
      <c r="U9" s="114">
        <f t="shared" si="3"/>
        <v>12.74331062634588</v>
      </c>
      <c r="V9" s="17">
        <f t="shared" si="4"/>
        <v>1.105282269441547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221.20589230430707</v>
      </c>
      <c r="D10" s="114">
        <v>41313.987439895864</v>
      </c>
      <c r="E10" s="17">
        <f>LOG10(D10)</f>
        <v>4.616097113145842</v>
      </c>
      <c r="F10" s="17">
        <f t="shared" si="0"/>
        <v>4.616097113145841</v>
      </c>
      <c r="G10" s="44">
        <f>((ABS(F10-E10))/F10)</f>
        <v>1.9240895456266458E-16</v>
      </c>
      <c r="H10" s="47">
        <f t="shared" si="1"/>
        <v>41313.987439895864</v>
      </c>
      <c r="J10" s="67"/>
      <c r="K10" s="1">
        <f t="shared" si="12"/>
        <v>0</v>
      </c>
      <c r="L10" s="25"/>
      <c r="M10" s="80"/>
      <c r="N10" s="122"/>
      <c r="O10" s="27">
        <f t="shared" si="8"/>
        <v>1.1052822694415467</v>
      </c>
      <c r="P10" s="71">
        <f t="shared" si="9"/>
        <v>12.74331062634588</v>
      </c>
      <c r="Q10" s="25"/>
      <c r="S10" s="9">
        <v>5</v>
      </c>
      <c r="T10" s="97">
        <f t="shared" si="2"/>
        <v>0</v>
      </c>
      <c r="U10" s="114">
        <f t="shared" si="3"/>
        <v>12.74331062634588</v>
      </c>
      <c r="V10" s="17">
        <f t="shared" si="4"/>
        <v>1.105282269441547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245.62275674446022</v>
      </c>
      <c r="D11" s="114">
        <v>100837.80046345136</v>
      </c>
      <c r="E11" s="17">
        <f>LOG10(D11)</f>
        <v>5.0036233640075425</v>
      </c>
      <c r="F11" s="17">
        <f t="shared" si="0"/>
        <v>5.003623364007542</v>
      </c>
      <c r="G11" s="44">
        <f>((ABS(F11-E11))/F11)</f>
        <v>1.7750704940924217E-16</v>
      </c>
      <c r="H11" s="47">
        <f t="shared" si="1"/>
        <v>100837.80046345136</v>
      </c>
      <c r="J11" s="67"/>
      <c r="K11" s="1">
        <f t="shared" si="12"/>
        <v>0</v>
      </c>
      <c r="L11" s="25"/>
      <c r="M11" s="80"/>
      <c r="N11" s="122"/>
      <c r="O11" s="27">
        <f t="shared" si="8"/>
        <v>1.1052822694415467</v>
      </c>
      <c r="P11" s="71">
        <f t="shared" si="9"/>
        <v>12.74331062634588</v>
      </c>
      <c r="Q11" s="25"/>
      <c r="S11" s="9">
        <v>6</v>
      </c>
      <c r="T11" s="97">
        <f t="shared" si="2"/>
        <v>0</v>
      </c>
      <c r="U11" s="114">
        <f t="shared" si="3"/>
        <v>12.74331062634588</v>
      </c>
      <c r="V11" s="17">
        <f t="shared" si="4"/>
        <v>1.105282269441547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1.2541865344655627E-16</v>
      </c>
      <c r="J12" s="67"/>
      <c r="K12" s="1">
        <f t="shared" si="12"/>
        <v>0</v>
      </c>
      <c r="L12" s="25"/>
      <c r="M12" s="80"/>
      <c r="N12" s="122"/>
      <c r="O12" s="27">
        <f t="shared" si="8"/>
        <v>1.1052822694415467</v>
      </c>
      <c r="P12" s="71">
        <f t="shared" si="9"/>
        <v>12.74331062634588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0.015871253731679805</v>
      </c>
      <c r="J13" s="67"/>
      <c r="K13" s="1">
        <f t="shared" si="12"/>
        <v>0</v>
      </c>
      <c r="L13" s="25"/>
      <c r="M13" s="80"/>
      <c r="N13" s="122"/>
      <c r="O13" s="27">
        <f t="shared" si="8"/>
        <v>1.1052822694415467</v>
      </c>
      <c r="P13" s="71">
        <f t="shared" si="9"/>
        <v>12.74331062634588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1.1052822694415467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1.1052822694415467</v>
      </c>
      <c r="P14" s="71">
        <f t="shared" si="9"/>
        <v>12.74331062634588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1.1052822694415467</v>
      </c>
      <c r="P15" s="71">
        <f t="shared" si="9"/>
        <v>12.74331062634588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1.1052822694415467</v>
      </c>
      <c r="P16" s="71">
        <f t="shared" si="9"/>
        <v>12.74331062634588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1.1052822694415467</v>
      </c>
      <c r="P17" s="71">
        <f t="shared" si="9"/>
        <v>12.74331062634588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1.1052822694415467</v>
      </c>
      <c r="P18" s="71">
        <f t="shared" si="9"/>
        <v>12.74331062634588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153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152</v>
      </c>
      <c r="P38" s="103" t="s">
        <v>154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12.74331062634588</v>
      </c>
      <c r="P39" s="118">
        <f>O39/N39</f>
        <v>12.74331062634588</v>
      </c>
    </row>
    <row r="40" spans="10:16" ht="12.75">
      <c r="J40" s="67"/>
      <c r="K40" s="70" t="e">
        <f t="shared" si="14"/>
        <v>#NUM!</v>
      </c>
      <c r="L40" s="25"/>
      <c r="M40" s="119">
        <f>N8</f>
        <v>0</v>
      </c>
      <c r="N40" s="70">
        <f>10^(4*(M40/256))</f>
        <v>1</v>
      </c>
      <c r="O40" s="70">
        <f>P8</f>
        <v>12.74331062634588</v>
      </c>
      <c r="P40" s="118">
        <f>O40/N40</f>
        <v>12.74331062634588</v>
      </c>
    </row>
    <row r="41" spans="10:16" ht="12.75">
      <c r="J41" s="67"/>
      <c r="K41" s="70" t="e">
        <f t="shared" si="14"/>
        <v>#NUM!</v>
      </c>
      <c r="L41" s="25"/>
      <c r="M41" s="119">
        <f>N9</f>
        <v>0</v>
      </c>
      <c r="N41" s="70">
        <f>10^(4*(M41/256))</f>
        <v>1</v>
      </c>
      <c r="O41" s="70">
        <f>P9</f>
        <v>12.74331062634588</v>
      </c>
      <c r="P41" s="118">
        <f>O41/N41</f>
        <v>12.74331062634588</v>
      </c>
    </row>
    <row r="42" spans="10:16" ht="12.75">
      <c r="J42" s="67"/>
      <c r="K42" s="70" t="e">
        <f t="shared" si="14"/>
        <v>#NUM!</v>
      </c>
      <c r="L42" s="25"/>
      <c r="M42" s="119">
        <f>N10</f>
        <v>0</v>
      </c>
      <c r="N42" s="70">
        <f>10^(4*(M42/256))</f>
        <v>1</v>
      </c>
      <c r="O42" s="70">
        <f>P10</f>
        <v>12.74331062634588</v>
      </c>
      <c r="P42" s="118">
        <f>O42/N42</f>
        <v>12.74331062634588</v>
      </c>
    </row>
    <row r="43" spans="10:16" ht="12.75">
      <c r="J43" s="67"/>
      <c r="K43" s="70" t="e">
        <f t="shared" si="14"/>
        <v>#NUM!</v>
      </c>
      <c r="L43" s="25"/>
      <c r="M43" s="119">
        <f>N11</f>
        <v>0</v>
      </c>
      <c r="N43" s="70">
        <f>10^(4*(M43/256))</f>
        <v>1</v>
      </c>
      <c r="O43" s="70">
        <f>P11</f>
        <v>12.74331062634588</v>
      </c>
      <c r="P43" s="118">
        <f>O43/N43</f>
        <v>12.74331062634588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155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156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12.74331062634588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12.74331062634588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12.74331062634588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12.74331062634588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12.74331062634588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12.74331062634588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157</v>
      </c>
      <c r="E5" s="124" t="s">
        <v>158</v>
      </c>
      <c r="F5" s="3" t="s">
        <v>13</v>
      </c>
      <c r="G5" s="7" t="s">
        <v>10</v>
      </c>
      <c r="H5" s="125" t="s">
        <v>159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157</v>
      </c>
      <c r="V5" s="124" t="s">
        <v>158</v>
      </c>
      <c r="W5" s="3" t="s">
        <v>13</v>
      </c>
      <c r="X5" s="7" t="s">
        <v>10</v>
      </c>
      <c r="Y5" s="125" t="s">
        <v>159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81.46375757600994</v>
      </c>
      <c r="D6" s="114"/>
      <c r="E6" s="17"/>
      <c r="F6" s="17">
        <f aca="true" t="shared" si="0" ref="F6:F11">H$13*C6+H$14</f>
        <v>2.1818520725817963</v>
      </c>
      <c r="G6" s="44"/>
      <c r="H6" s="43">
        <f aca="true" t="shared" si="1" ref="H6:H11">10^F6</f>
        <v>152.00296959201486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160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8.109253192410723</v>
      </c>
      <c r="V6" s="17">
        <f aca="true" t="shared" si="4" ref="V6:V11">LOG10(U6)</f>
        <v>0.9089808604566412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123.93593625125152</v>
      </c>
      <c r="D7" s="114">
        <v>706.7487022990052</v>
      </c>
      <c r="E7" s="41">
        <f>LOG10(D7)</f>
        <v>2.849265019729794</v>
      </c>
      <c r="F7" s="41">
        <f t="shared" si="0"/>
        <v>2.8492650197297937</v>
      </c>
      <c r="G7" s="45">
        <f>((ABS(F7-E7))/F7)</f>
        <v>1.558609700308528E-16</v>
      </c>
      <c r="H7" s="46">
        <f t="shared" si="1"/>
        <v>706.7487022990052</v>
      </c>
      <c r="J7" s="56" t="s">
        <v>30</v>
      </c>
      <c r="K7" s="57"/>
      <c r="L7" s="25"/>
      <c r="M7" s="80"/>
      <c r="N7" s="122">
        <v>81.46375757600994</v>
      </c>
      <c r="O7" s="27">
        <f aca="true" t="shared" si="8" ref="O7:O18">H$13*N7+H$14</f>
        <v>2.1818520725817963</v>
      </c>
      <c r="P7" s="71">
        <f aca="true" t="shared" si="9" ref="P7:P18">10^O7</f>
        <v>152.00296959201486</v>
      </c>
      <c r="Q7" s="25"/>
      <c r="S7" s="9">
        <v>2</v>
      </c>
      <c r="T7" s="97">
        <f t="shared" si="2"/>
        <v>0</v>
      </c>
      <c r="U7" s="114">
        <f t="shared" si="3"/>
        <v>8.109253192410723</v>
      </c>
      <c r="V7" s="41">
        <f t="shared" si="4"/>
        <v>0.9089808604566412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160</v>
      </c>
    </row>
    <row r="8" spans="2:30" ht="13.5" thickBot="1">
      <c r="B8" s="9">
        <v>3</v>
      </c>
      <c r="C8" s="122">
        <v>161.56868873412333</v>
      </c>
      <c r="D8" s="160">
        <v>2758.231023887787</v>
      </c>
      <c r="E8" s="41">
        <f>LOG10(D8)</f>
        <v>3.4406306389963635</v>
      </c>
      <c r="F8" s="41">
        <f t="shared" si="0"/>
        <v>3.440630638996363</v>
      </c>
      <c r="G8" s="45">
        <f>((ABS(F8-E8))/F8)</f>
        <v>1.2907203836899044E-16</v>
      </c>
      <c r="H8" s="46">
        <f t="shared" si="1"/>
        <v>2758.231023887787</v>
      </c>
      <c r="J8" s="58" t="s">
        <v>23</v>
      </c>
      <c r="K8" s="59" t="s">
        <v>24</v>
      </c>
      <c r="L8" s="25"/>
      <c r="M8" s="80"/>
      <c r="N8" s="122">
        <v>123.93593625125152</v>
      </c>
      <c r="O8" s="27">
        <f t="shared" si="8"/>
        <v>2.8492650197297937</v>
      </c>
      <c r="P8" s="71">
        <f t="shared" si="9"/>
        <v>706.7487022990052</v>
      </c>
      <c r="Q8" s="25"/>
      <c r="S8" s="9">
        <v>3</v>
      </c>
      <c r="T8" s="97">
        <f t="shared" si="2"/>
        <v>0</v>
      </c>
      <c r="U8" s="114">
        <f t="shared" si="3"/>
        <v>8.109253192410723</v>
      </c>
      <c r="V8" s="41">
        <f t="shared" si="4"/>
        <v>0.9089808604566412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184.78342178141585</v>
      </c>
      <c r="D9" s="114">
        <v>6388.953965088511</v>
      </c>
      <c r="E9" s="17">
        <f>LOG10(D9)</f>
        <v>3.805429758881856</v>
      </c>
      <c r="F9" s="17">
        <f t="shared" si="0"/>
        <v>3.8054297588818558</v>
      </c>
      <c r="G9" s="44">
        <f>((ABS(F9-E9))/F9)</f>
        <v>1.1669883245474718E-16</v>
      </c>
      <c r="H9" s="47">
        <f t="shared" si="1"/>
        <v>6388.953965088511</v>
      </c>
      <c r="J9" s="67"/>
      <c r="K9" s="1">
        <f aca="true" t="shared" si="12" ref="K9:K16">J9/4</f>
        <v>0</v>
      </c>
      <c r="L9" s="25"/>
      <c r="M9" s="80"/>
      <c r="N9" s="122">
        <v>161.56868873412333</v>
      </c>
      <c r="O9" s="27">
        <f t="shared" si="8"/>
        <v>3.440630638996363</v>
      </c>
      <c r="P9" s="71">
        <f t="shared" si="9"/>
        <v>2758.231023887787</v>
      </c>
      <c r="Q9" s="25"/>
      <c r="S9" s="9">
        <v>4</v>
      </c>
      <c r="T9" s="97">
        <f t="shared" si="2"/>
        <v>0</v>
      </c>
      <c r="U9" s="114">
        <f t="shared" si="3"/>
        <v>8.109253192410723</v>
      </c>
      <c r="V9" s="17">
        <f t="shared" si="4"/>
        <v>0.9089808604566412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214.99435623296048</v>
      </c>
      <c r="D10" s="114">
        <v>19061.98102541423</v>
      </c>
      <c r="E10" s="17">
        <f>LOG10(D10)</f>
        <v>4.2801680329076754</v>
      </c>
      <c r="F10" s="17">
        <f t="shared" si="0"/>
        <v>4.280168032907675</v>
      </c>
      <c r="G10" s="44">
        <f>((ABS(F10-E10))/F10)</f>
        <v>2.0751017550513156E-16</v>
      </c>
      <c r="H10" s="47">
        <f t="shared" si="1"/>
        <v>19061.98102541423</v>
      </c>
      <c r="J10" s="67"/>
      <c r="K10" s="1">
        <f t="shared" si="12"/>
        <v>0</v>
      </c>
      <c r="L10" s="25"/>
      <c r="M10" s="80"/>
      <c r="N10" s="122">
        <v>184.78342178141585</v>
      </c>
      <c r="O10" s="27">
        <f t="shared" si="8"/>
        <v>3.8054297588818558</v>
      </c>
      <c r="P10" s="71">
        <f t="shared" si="9"/>
        <v>6388.953965088511</v>
      </c>
      <c r="Q10" s="25"/>
      <c r="S10" s="9">
        <v>5</v>
      </c>
      <c r="T10" s="97">
        <f t="shared" si="2"/>
        <v>0</v>
      </c>
      <c r="U10" s="114">
        <f t="shared" si="3"/>
        <v>8.109253192410723</v>
      </c>
      <c r="V10" s="17">
        <f t="shared" si="4"/>
        <v>0.9089808604566412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244.84529298239994</v>
      </c>
      <c r="D11" s="114">
        <v>56137.00770729253</v>
      </c>
      <c r="E11" s="17">
        <f>LOG10(D11)</f>
        <v>4.749249259548058</v>
      </c>
      <c r="F11" s="17">
        <f t="shared" si="0"/>
        <v>4.749249259548058</v>
      </c>
      <c r="G11" s="44">
        <f>((ABS(F11-E11))/F11)</f>
        <v>0</v>
      </c>
      <c r="H11" s="47">
        <f t="shared" si="1"/>
        <v>56137.00770729263</v>
      </c>
      <c r="J11" s="67"/>
      <c r="K11" s="1">
        <f t="shared" si="12"/>
        <v>0</v>
      </c>
      <c r="L11" s="25"/>
      <c r="M11" s="80"/>
      <c r="N11" s="122">
        <v>214.99435623296048</v>
      </c>
      <c r="O11" s="27">
        <f t="shared" si="8"/>
        <v>4.280168032907675</v>
      </c>
      <c r="P11" s="71">
        <f t="shared" si="9"/>
        <v>19061.98102541423</v>
      </c>
      <c r="Q11" s="25"/>
      <c r="S11" s="9">
        <v>6</v>
      </c>
      <c r="T11" s="97">
        <f t="shared" si="2"/>
        <v>0</v>
      </c>
      <c r="U11" s="114">
        <f t="shared" si="3"/>
        <v>8.109253192410723</v>
      </c>
      <c r="V11" s="17">
        <f t="shared" si="4"/>
        <v>0.9089808604566412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1.218284032719444E-16</v>
      </c>
      <c r="J12" s="67"/>
      <c r="K12" s="1">
        <f t="shared" si="12"/>
        <v>0</v>
      </c>
      <c r="L12" s="25"/>
      <c r="M12" s="80"/>
      <c r="N12" s="122">
        <v>244.84529298239994</v>
      </c>
      <c r="O12" s="27">
        <f t="shared" si="8"/>
        <v>4.749249259548058</v>
      </c>
      <c r="P12" s="71">
        <f t="shared" si="9"/>
        <v>56137.00770729263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0.01571412081897872</v>
      </c>
      <c r="J13" s="67"/>
      <c r="K13" s="1">
        <f t="shared" si="12"/>
        <v>0</v>
      </c>
      <c r="L13" s="25"/>
      <c r="M13" s="80"/>
      <c r="N13" s="122"/>
      <c r="O13" s="27">
        <f t="shared" si="8"/>
        <v>0.901720743664383</v>
      </c>
      <c r="P13" s="71">
        <f t="shared" si="9"/>
        <v>7.974817324622502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0.901720743664383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0.901720743664383</v>
      </c>
      <c r="P14" s="71">
        <f t="shared" si="9"/>
        <v>7.974817324622502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0.901720743664383</v>
      </c>
      <c r="P15" s="71">
        <f t="shared" si="9"/>
        <v>7.974817324622502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0.901720743664383</v>
      </c>
      <c r="P16" s="71">
        <f t="shared" si="9"/>
        <v>7.974817324622502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0.901720743664383</v>
      </c>
      <c r="P17" s="71">
        <f t="shared" si="9"/>
        <v>7.974817324622502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0.901720743664383</v>
      </c>
      <c r="P18" s="71">
        <f t="shared" si="9"/>
        <v>7.974817324622502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161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160</v>
      </c>
      <c r="P38" s="103" t="s">
        <v>162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81.46375757600994</v>
      </c>
      <c r="N39" s="70">
        <f>10^(4*(M39/256))</f>
        <v>18.744385701789557</v>
      </c>
      <c r="O39" s="70">
        <f>P7</f>
        <v>152.00296959201486</v>
      </c>
      <c r="P39" s="118">
        <f>O39/N39</f>
        <v>8.109253192410723</v>
      </c>
    </row>
    <row r="40" spans="10:16" ht="12.75">
      <c r="J40" s="67"/>
      <c r="K40" s="70" t="e">
        <f t="shared" si="14"/>
        <v>#NUM!</v>
      </c>
      <c r="L40" s="25"/>
      <c r="M40" s="119">
        <f>N8</f>
        <v>123.93593625125152</v>
      </c>
      <c r="N40" s="70">
        <f>10^(4*(M40/256))</f>
        <v>86.3970679125976</v>
      </c>
      <c r="O40" s="70">
        <f>P8</f>
        <v>706.7487022990052</v>
      </c>
      <c r="P40" s="118">
        <f>O40/N40</f>
        <v>8.180239438379758</v>
      </c>
    </row>
    <row r="41" spans="10:16" ht="12.75">
      <c r="J41" s="67"/>
      <c r="K41" s="70" t="e">
        <f t="shared" si="14"/>
        <v>#NUM!</v>
      </c>
      <c r="L41" s="25"/>
      <c r="M41" s="119">
        <f>N9</f>
        <v>161.56868873412333</v>
      </c>
      <c r="N41" s="70">
        <f>10^(4*(M41/256))</f>
        <v>334.5883085818535</v>
      </c>
      <c r="O41" s="70">
        <f>P9</f>
        <v>2758.231023887787</v>
      </c>
      <c r="P41" s="118">
        <f>O41/N41</f>
        <v>8.243656317755093</v>
      </c>
    </row>
    <row r="42" spans="10:16" ht="12.75">
      <c r="J42" s="67"/>
      <c r="K42" s="70" t="e">
        <f t="shared" si="14"/>
        <v>#NUM!</v>
      </c>
      <c r="L42" s="25"/>
      <c r="M42" s="119">
        <f>N10</f>
        <v>184.78342178141585</v>
      </c>
      <c r="N42" s="70">
        <f>10^(4*(M42/256))</f>
        <v>771.3313182860446</v>
      </c>
      <c r="O42" s="70">
        <f>P10</f>
        <v>6388.953965088511</v>
      </c>
      <c r="P42" s="118">
        <f>O42/N42</f>
        <v>8.283021593477159</v>
      </c>
    </row>
    <row r="43" spans="10:16" ht="12.75">
      <c r="J43" s="67"/>
      <c r="K43" s="70" t="e">
        <f t="shared" si="14"/>
        <v>#NUM!</v>
      </c>
      <c r="L43" s="25"/>
      <c r="M43" s="119">
        <f>N11</f>
        <v>214.99435623296048</v>
      </c>
      <c r="N43" s="70">
        <f>10^(4*(M43/256))</f>
        <v>2287.1087538098905</v>
      </c>
      <c r="O43" s="70">
        <f>P11</f>
        <v>19061.98102541423</v>
      </c>
      <c r="P43" s="118">
        <f>O43/N43</f>
        <v>8.334531969090046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163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164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5" ref="N50:N55">10^(4*(M50/256))</f>
        <v>1</v>
      </c>
      <c r="O50" s="47">
        <f>P39*N50</f>
        <v>8.109253192410723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8.109253192410723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8.109253192410723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8.109253192410723</v>
      </c>
    </row>
    <row r="54" spans="10:15" ht="12.75">
      <c r="J54" s="68"/>
      <c r="K54" s="70" t="e">
        <f aca="true" t="shared" si="16" ref="K54:K61">LOG10(J54)*(256/LOG10(262144))</f>
        <v>#NUM!</v>
      </c>
      <c r="M54" s="120"/>
      <c r="N54" s="70">
        <f t="shared" si="15"/>
        <v>1</v>
      </c>
      <c r="O54" s="47">
        <f>P39*N54</f>
        <v>8.109253192410723</v>
      </c>
    </row>
    <row r="55" spans="10:15" ht="12.75">
      <c r="J55" s="67"/>
      <c r="K55" s="70" t="e">
        <f t="shared" si="16"/>
        <v>#NUM!</v>
      </c>
      <c r="M55" s="119"/>
      <c r="N55" s="70">
        <f t="shared" si="15"/>
        <v>1</v>
      </c>
      <c r="O55" s="46">
        <f>P39*N55</f>
        <v>8.109253192410723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A45" sqref="A45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31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17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17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71.7424941419869</v>
      </c>
      <c r="D6" s="69"/>
      <c r="E6" s="17"/>
      <c r="F6" s="17">
        <f aca="true" t="shared" si="0" ref="F6:F11">H$13*C6+H$14</f>
        <v>2.4717321942858916</v>
      </c>
      <c r="G6" s="44"/>
      <c r="H6" s="47">
        <f aca="true" t="shared" si="1" ref="H6:H11">10^F6</f>
        <v>296.3003703327531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54</v>
      </c>
      <c r="S6" s="9">
        <v>1</v>
      </c>
      <c r="T6" s="81">
        <f aca="true" t="shared" si="2" ref="T6:T11">M50</f>
        <v>0</v>
      </c>
      <c r="U6" s="114">
        <f aca="true" t="shared" si="3" ref="U6:U11">O50</f>
        <v>9.63350807298065</v>
      </c>
      <c r="V6" s="17">
        <f aca="true" t="shared" si="4" ref="V6:V11">LOG10(U6)</f>
        <v>0.9837844656607264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7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117.23625220939307</v>
      </c>
      <c r="D7" s="114">
        <v>2601.824886074474</v>
      </c>
      <c r="E7" s="17">
        <f>LOG10(D7)</f>
        <v>3.415278063335951</v>
      </c>
      <c r="F7" s="17">
        <f t="shared" si="0"/>
        <v>3.4152780633359505</v>
      </c>
      <c r="G7" s="44">
        <f>((ABS(F7-E7))/F7)</f>
        <v>1.300301766399332E-16</v>
      </c>
      <c r="H7" s="47">
        <f t="shared" si="1"/>
        <v>2601.824886074474</v>
      </c>
      <c r="J7" s="56" t="s">
        <v>30</v>
      </c>
      <c r="K7" s="57"/>
      <c r="L7" s="25"/>
      <c r="M7" s="80"/>
      <c r="N7" s="122"/>
      <c r="O7" s="27">
        <f>H$13*N7+H$14</f>
        <v>0.9837844656607264</v>
      </c>
      <c r="P7" s="71">
        <f aca="true" t="shared" si="8" ref="P7:P18">10^O7</f>
        <v>9.63350807298065</v>
      </c>
      <c r="S7" s="9">
        <v>2</v>
      </c>
      <c r="T7" s="81">
        <f t="shared" si="2"/>
        <v>0</v>
      </c>
      <c r="U7" s="114">
        <f t="shared" si="3"/>
        <v>9.63350807298065</v>
      </c>
      <c r="V7" s="17">
        <f t="shared" si="4"/>
        <v>0.9837844656607264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54</v>
      </c>
    </row>
    <row r="8" spans="2:30" ht="13.5" thickBot="1">
      <c r="B8" s="9">
        <v>3</v>
      </c>
      <c r="C8" s="122">
        <v>163.36116981715435</v>
      </c>
      <c r="D8" s="114">
        <v>23545.84361097141</v>
      </c>
      <c r="E8" s="17">
        <f>LOG10(D8)</f>
        <v>4.371914255153612</v>
      </c>
      <c r="F8" s="17">
        <f t="shared" si="0"/>
        <v>4.371914255153612</v>
      </c>
      <c r="G8" s="44">
        <f>((ABS(F8-E8))/F8)</f>
        <v>0</v>
      </c>
      <c r="H8" s="47">
        <f t="shared" si="1"/>
        <v>23545.84361097141</v>
      </c>
      <c r="J8" s="58" t="s">
        <v>23</v>
      </c>
      <c r="K8" s="59" t="s">
        <v>24</v>
      </c>
      <c r="L8" s="25"/>
      <c r="M8" s="80"/>
      <c r="N8" s="122"/>
      <c r="O8" s="27">
        <f>H$13*N8+H$14</f>
        <v>0.9837844656607264</v>
      </c>
      <c r="P8" s="71">
        <f t="shared" si="8"/>
        <v>9.63350807298065</v>
      </c>
      <c r="S8" s="9">
        <v>3</v>
      </c>
      <c r="T8" s="81">
        <f t="shared" si="2"/>
        <v>0</v>
      </c>
      <c r="U8" s="114">
        <f t="shared" si="3"/>
        <v>9.63350807298065</v>
      </c>
      <c r="V8" s="17">
        <f t="shared" si="4"/>
        <v>0.9837844656607264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6"/>
      <c r="AB8" s="67"/>
      <c r="AC8" s="117" t="e">
        <f aca="true" t="shared" si="9" ref="AC8:AC19">Y$13*AB8+Y$14</f>
        <v>#DIV/0!</v>
      </c>
      <c r="AD8" s="71" t="e">
        <f aca="true" t="shared" si="10" ref="AD8:AD19">10^AC8</f>
        <v>#DIV/0!</v>
      </c>
    </row>
    <row r="9" spans="2:30" ht="12.75">
      <c r="B9" s="9">
        <v>4</v>
      </c>
      <c r="C9" s="122">
        <v>182.69977580334364</v>
      </c>
      <c r="D9" s="114">
        <v>59292.42427596409</v>
      </c>
      <c r="E9" s="17">
        <f>LOG10(D9)</f>
        <v>4.77299920760841</v>
      </c>
      <c r="F9" s="17">
        <f t="shared" si="0"/>
        <v>4.772999207608409</v>
      </c>
      <c r="G9" s="44">
        <f>((ABS(F9-E9))/F9)</f>
        <v>1.8608392355991232E-16</v>
      </c>
      <c r="H9" s="47">
        <f t="shared" si="1"/>
        <v>59292.42427596409</v>
      </c>
      <c r="J9" s="67"/>
      <c r="K9" s="1">
        <f aca="true" t="shared" si="11" ref="K9:K16">J9/4</f>
        <v>0</v>
      </c>
      <c r="L9" s="25"/>
      <c r="M9" s="80"/>
      <c r="N9" s="122"/>
      <c r="O9" s="27">
        <f>H$13*N9+H$14</f>
        <v>0.9837844656607264</v>
      </c>
      <c r="P9" s="71">
        <f t="shared" si="8"/>
        <v>9.63350807298065</v>
      </c>
      <c r="S9" s="9">
        <v>4</v>
      </c>
      <c r="T9" s="81">
        <f t="shared" si="2"/>
        <v>0</v>
      </c>
      <c r="U9" s="114">
        <f t="shared" si="3"/>
        <v>9.63350807298065</v>
      </c>
      <c r="V9" s="17">
        <f t="shared" si="4"/>
        <v>0.9837844656607264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9"/>
        <v>#DIV/0!</v>
      </c>
      <c r="AD9" s="71" t="e">
        <f t="shared" si="10"/>
        <v>#DIV/0!</v>
      </c>
    </row>
    <row r="10" spans="2:30" ht="12.75">
      <c r="B10" s="9">
        <v>5</v>
      </c>
      <c r="C10" s="122">
        <v>204.1512838012289</v>
      </c>
      <c r="D10" s="114">
        <v>165160.42630232486</v>
      </c>
      <c r="E10" s="17">
        <f>LOG10(D10)</f>
        <v>5.217905995179344</v>
      </c>
      <c r="F10" s="17">
        <f t="shared" si="0"/>
        <v>5.217905995179343</v>
      </c>
      <c r="G10" s="44">
        <f>((ABS(F10-E10))/F10)</f>
        <v>1.7021740531942985E-16</v>
      </c>
      <c r="H10" s="47">
        <f t="shared" si="1"/>
        <v>165160.42630232486</v>
      </c>
      <c r="J10" s="67"/>
      <c r="K10" s="1">
        <f t="shared" si="11"/>
        <v>0</v>
      </c>
      <c r="L10" s="25"/>
      <c r="M10" s="80"/>
      <c r="N10" s="122"/>
      <c r="O10" s="27">
        <f>H$13*N10+H$14</f>
        <v>0.9837844656607264</v>
      </c>
      <c r="P10" s="71">
        <f t="shared" si="8"/>
        <v>9.63350807298065</v>
      </c>
      <c r="S10" s="9">
        <v>5</v>
      </c>
      <c r="T10" s="81">
        <f t="shared" si="2"/>
        <v>0</v>
      </c>
      <c r="U10" s="114">
        <f t="shared" si="3"/>
        <v>9.63350807298065</v>
      </c>
      <c r="V10" s="17">
        <f t="shared" si="4"/>
        <v>0.9837844656607264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9"/>
        <v>#DIV/0!</v>
      </c>
      <c r="AD10" s="71" t="e">
        <f t="shared" si="10"/>
        <v>#DIV/0!</v>
      </c>
    </row>
    <row r="11" spans="2:30" ht="13.5" thickBot="1">
      <c r="B11" s="9">
        <v>6</v>
      </c>
      <c r="C11" s="122">
        <v>218.7616445144021</v>
      </c>
      <c r="D11" s="114">
        <v>331838.3590037126</v>
      </c>
      <c r="E11" s="17">
        <f>LOG10(D11)</f>
        <v>5.520926587055275</v>
      </c>
      <c r="F11" s="17">
        <f t="shared" si="0"/>
        <v>5.520926587055275</v>
      </c>
      <c r="G11" s="44">
        <f>((ABS(F11-E11))/F11)</f>
        <v>0</v>
      </c>
      <c r="H11" s="47">
        <f t="shared" si="1"/>
        <v>331838.3590037132</v>
      </c>
      <c r="J11" s="67"/>
      <c r="K11" s="1">
        <f t="shared" si="11"/>
        <v>0</v>
      </c>
      <c r="L11" s="25"/>
      <c r="M11" s="80"/>
      <c r="N11" s="122"/>
      <c r="O11" s="27">
        <f>H$13*N11+H$14</f>
        <v>0.9837844656607264</v>
      </c>
      <c r="P11" s="71">
        <f t="shared" si="8"/>
        <v>9.63350807298065</v>
      </c>
      <c r="S11" s="9">
        <v>6</v>
      </c>
      <c r="T11" s="81">
        <f t="shared" si="2"/>
        <v>0</v>
      </c>
      <c r="U11" s="114">
        <f t="shared" si="3"/>
        <v>9.63350807298065</v>
      </c>
      <c r="V11" s="17">
        <f t="shared" si="4"/>
        <v>0.9837844656607264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9"/>
        <v>#DIV/0!</v>
      </c>
      <c r="AD11" s="71" t="e">
        <f t="shared" si="10"/>
        <v>#DIV/0!</v>
      </c>
    </row>
    <row r="12" spans="5:30" ht="13.5" thickBot="1">
      <c r="E12" s="164" t="s">
        <v>58</v>
      </c>
      <c r="F12" s="165"/>
      <c r="G12" s="99">
        <f>AVERAGE(G7:G11)</f>
        <v>9.726630110385508E-17</v>
      </c>
      <c r="J12" s="67"/>
      <c r="K12" s="1">
        <f t="shared" si="11"/>
        <v>0</v>
      </c>
      <c r="L12" s="25"/>
      <c r="M12" s="80"/>
      <c r="N12" s="122"/>
      <c r="O12" s="27">
        <f aca="true" t="shared" si="12" ref="O12:O18">H$13*N12+H$14</f>
        <v>0.9837844656607264</v>
      </c>
      <c r="P12" s="71">
        <f t="shared" si="8"/>
        <v>9.63350807298065</v>
      </c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9"/>
        <v>#DIV/0!</v>
      </c>
      <c r="AD12" s="71" t="e">
        <f t="shared" si="10"/>
        <v>#DIV/0!</v>
      </c>
    </row>
    <row r="13" spans="7:30" ht="12.75">
      <c r="G13" s="91" t="s">
        <v>33</v>
      </c>
      <c r="H13" s="92">
        <f>SLOPE(E7:E11,C7:C11)</f>
        <v>0.020740117087096808</v>
      </c>
      <c r="J13" s="67"/>
      <c r="K13" s="1">
        <f t="shared" si="11"/>
        <v>0</v>
      </c>
      <c r="L13" s="25"/>
      <c r="M13" s="80"/>
      <c r="N13" s="122"/>
      <c r="O13" s="27">
        <f t="shared" si="12"/>
        <v>0.9837844656607264</v>
      </c>
      <c r="P13" s="71">
        <f t="shared" si="8"/>
        <v>9.63350807298065</v>
      </c>
      <c r="X13" s="91" t="s">
        <v>33</v>
      </c>
      <c r="Y13" s="92" t="e">
        <f>SLOPE(V7:V11,T7:T11)</f>
        <v>#DIV/0!</v>
      </c>
      <c r="AA13" s="116"/>
      <c r="AB13" s="67"/>
      <c r="AC13" s="117" t="e">
        <f t="shared" si="9"/>
        <v>#DIV/0!</v>
      </c>
      <c r="AD13" s="71" t="e">
        <f t="shared" si="10"/>
        <v>#DIV/0!</v>
      </c>
    </row>
    <row r="14" spans="7:30" ht="12.75">
      <c r="G14" s="93" t="s">
        <v>34</v>
      </c>
      <c r="H14" s="94">
        <f>INTERCEPT(E7:E11,C7:C11)</f>
        <v>0.9837844656607264</v>
      </c>
      <c r="I14" s="24"/>
      <c r="J14" s="67"/>
      <c r="K14" s="1">
        <f t="shared" si="11"/>
        <v>0</v>
      </c>
      <c r="L14" s="25"/>
      <c r="M14" s="80"/>
      <c r="N14" s="67"/>
      <c r="O14" s="27">
        <f t="shared" si="12"/>
        <v>0.9837844656607264</v>
      </c>
      <c r="P14" s="71">
        <f t="shared" si="8"/>
        <v>9.63350807298065</v>
      </c>
      <c r="X14" s="93" t="s">
        <v>34</v>
      </c>
      <c r="Y14" s="94" t="e">
        <f>INTERCEPT(V7:V11,T7:T11)</f>
        <v>#DIV/0!</v>
      </c>
      <c r="AA14" s="116"/>
      <c r="AB14" s="67"/>
      <c r="AC14" s="117" t="e">
        <f t="shared" si="9"/>
        <v>#DIV/0!</v>
      </c>
      <c r="AD14" s="71" t="e">
        <f t="shared" si="10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1"/>
        <v>0</v>
      </c>
      <c r="L15" s="25"/>
      <c r="M15" s="80"/>
      <c r="N15" s="67"/>
      <c r="O15" s="27">
        <f t="shared" si="12"/>
        <v>0.9837844656607264</v>
      </c>
      <c r="P15" s="71">
        <f t="shared" si="8"/>
        <v>9.63350807298065</v>
      </c>
      <c r="X15" s="95" t="s">
        <v>35</v>
      </c>
      <c r="Y15" s="96" t="e">
        <f>RSQ(V7:V11,T7:T11)</f>
        <v>#DIV/0!</v>
      </c>
      <c r="AA15" s="116"/>
      <c r="AB15" s="67"/>
      <c r="AC15" s="117" t="e">
        <f t="shared" si="9"/>
        <v>#DIV/0!</v>
      </c>
      <c r="AD15" s="71" t="e">
        <f t="shared" si="10"/>
        <v>#DIV/0!</v>
      </c>
    </row>
    <row r="16" spans="9:30" ht="12.75">
      <c r="I16" s="24"/>
      <c r="J16" s="67"/>
      <c r="K16" s="1">
        <f t="shared" si="11"/>
        <v>0</v>
      </c>
      <c r="L16" s="25"/>
      <c r="M16" s="80"/>
      <c r="N16" s="67"/>
      <c r="O16" s="27">
        <f t="shared" si="12"/>
        <v>0.9837844656607264</v>
      </c>
      <c r="P16" s="71">
        <f t="shared" si="8"/>
        <v>9.63350807298065</v>
      </c>
      <c r="AA16" s="116"/>
      <c r="AB16" s="67"/>
      <c r="AC16" s="117" t="e">
        <f t="shared" si="9"/>
        <v>#DIV/0!</v>
      </c>
      <c r="AD16" s="71" t="e">
        <f t="shared" si="10"/>
        <v>#DIV/0!</v>
      </c>
    </row>
    <row r="17" spans="12:30" ht="12.75">
      <c r="L17" s="25"/>
      <c r="M17" s="80"/>
      <c r="N17" s="67"/>
      <c r="O17" s="27">
        <f t="shared" si="12"/>
        <v>0.9837844656607264</v>
      </c>
      <c r="P17" s="71">
        <f t="shared" si="8"/>
        <v>9.63350807298065</v>
      </c>
      <c r="AA17" s="116"/>
      <c r="AB17" s="67"/>
      <c r="AC17" s="117" t="e">
        <f t="shared" si="9"/>
        <v>#DIV/0!</v>
      </c>
      <c r="AD17" s="71" t="e">
        <f t="shared" si="10"/>
        <v>#DIV/0!</v>
      </c>
    </row>
    <row r="18" spans="12:30" ht="13.5" thickBot="1">
      <c r="L18" s="25"/>
      <c r="M18" s="80"/>
      <c r="N18" s="67"/>
      <c r="O18" s="27">
        <f t="shared" si="12"/>
        <v>0.9837844656607264</v>
      </c>
      <c r="P18" s="71">
        <f t="shared" si="8"/>
        <v>9.63350807298065</v>
      </c>
      <c r="AA18" s="116"/>
      <c r="AB18" s="67"/>
      <c r="AC18" s="117" t="e">
        <f t="shared" si="9"/>
        <v>#DIV/0!</v>
      </c>
      <c r="AD18" s="71" t="e">
        <f t="shared" si="10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7"/>
      <c r="AC19" s="117" t="e">
        <f t="shared" si="9"/>
        <v>#DIV/0!</v>
      </c>
      <c r="AD19" s="71" t="e">
        <f t="shared" si="10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7"/>
      <c r="K25" s="70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7"/>
      <c r="K26" s="70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7"/>
      <c r="K27" s="70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7"/>
      <c r="K28" s="70" t="e">
        <f t="shared" si="13"/>
        <v>#NUM!</v>
      </c>
      <c r="L28" s="25"/>
      <c r="O28" s="25"/>
    </row>
    <row r="29" spans="10:15" ht="12.75">
      <c r="J29" s="67"/>
      <c r="K29" s="70" t="e">
        <f t="shared" si="13"/>
        <v>#NUM!</v>
      </c>
      <c r="L29" s="25"/>
      <c r="O29" s="25"/>
    </row>
    <row r="30" spans="10:15" ht="12.75">
      <c r="J30" s="67"/>
      <c r="K30" s="70" t="e">
        <f t="shared" si="13"/>
        <v>#NUM!</v>
      </c>
      <c r="L30" s="25"/>
      <c r="O30" s="25"/>
    </row>
    <row r="31" spans="10:15" ht="12.75">
      <c r="J31" s="67"/>
      <c r="K31" s="70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70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54</v>
      </c>
      <c r="P38" s="103" t="s">
        <v>71</v>
      </c>
    </row>
    <row r="39" spans="10:16" ht="12.75">
      <c r="J39" s="68"/>
      <c r="K39" s="70" t="e">
        <f aca="true" t="shared" si="14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9.63350807298065</v>
      </c>
      <c r="P39" s="118">
        <f>O39/N39</f>
        <v>9.63350807298065</v>
      </c>
    </row>
    <row r="40" spans="10:16" ht="12.75">
      <c r="J40" s="67"/>
      <c r="K40" s="70" t="e">
        <f t="shared" si="14"/>
        <v>#NUM!</v>
      </c>
      <c r="L40" s="25"/>
      <c r="M40" s="68">
        <f>N8</f>
        <v>0</v>
      </c>
      <c r="N40" s="70">
        <f>10^(4*(M40/256))</f>
        <v>1</v>
      </c>
      <c r="O40" s="70">
        <f>P8</f>
        <v>9.63350807298065</v>
      </c>
      <c r="P40" s="118">
        <f>O40/N40</f>
        <v>9.63350807298065</v>
      </c>
    </row>
    <row r="41" spans="10:16" ht="12.75">
      <c r="J41" s="67"/>
      <c r="K41" s="70" t="e">
        <f t="shared" si="14"/>
        <v>#NUM!</v>
      </c>
      <c r="L41" s="25"/>
      <c r="M41" s="68">
        <f>N9</f>
        <v>0</v>
      </c>
      <c r="N41" s="70">
        <f>10^(4*(M41/256))</f>
        <v>1</v>
      </c>
      <c r="O41" s="70">
        <f>P9</f>
        <v>9.63350807298065</v>
      </c>
      <c r="P41" s="118">
        <f>O41/N41</f>
        <v>9.63350807298065</v>
      </c>
    </row>
    <row r="42" spans="10:16" ht="12.75">
      <c r="J42" s="67"/>
      <c r="K42" s="70" t="e">
        <f t="shared" si="14"/>
        <v>#NUM!</v>
      </c>
      <c r="L42" s="25"/>
      <c r="M42" s="68">
        <f>N10</f>
        <v>0</v>
      </c>
      <c r="N42" s="70">
        <f>10^(4*(M42/256))</f>
        <v>1</v>
      </c>
      <c r="O42" s="70">
        <f>P10</f>
        <v>9.63350807298065</v>
      </c>
      <c r="P42" s="118">
        <f>O42/N42</f>
        <v>9.63350807298065</v>
      </c>
    </row>
    <row r="43" spans="10:16" ht="12.75">
      <c r="J43" s="67"/>
      <c r="K43" s="70" t="e">
        <f t="shared" si="14"/>
        <v>#NUM!</v>
      </c>
      <c r="L43" s="25"/>
      <c r="M43" s="68">
        <f>N11</f>
        <v>0</v>
      </c>
      <c r="N43" s="70">
        <f>10^(4*(M43/256))</f>
        <v>1</v>
      </c>
      <c r="O43" s="70">
        <f>P11</f>
        <v>9.63350807298065</v>
      </c>
      <c r="P43" s="118">
        <f>O43/N43</f>
        <v>9.63350807298065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7"/>
      <c r="K44" s="70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6" t="s">
        <v>72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73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9"/>
      <c r="N50" s="70">
        <f aca="true" t="shared" si="15" ref="N50:N55">10^(4*(M50/256))</f>
        <v>1</v>
      </c>
      <c r="O50" s="46">
        <f>P39*N50</f>
        <v>9.63350807298065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9.63350807298065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9.63350807298065</v>
      </c>
    </row>
    <row r="53" spans="9:15" ht="15" thickBot="1">
      <c r="I53" s="23"/>
      <c r="J53" s="58" t="s">
        <v>107</v>
      </c>
      <c r="K53" s="59" t="s">
        <v>24</v>
      </c>
      <c r="M53" s="120"/>
      <c r="N53" s="70">
        <f t="shared" si="15"/>
        <v>1</v>
      </c>
      <c r="O53" s="47">
        <f>P39*N53</f>
        <v>9.63350807298065</v>
      </c>
    </row>
    <row r="54" spans="10:15" ht="12.75">
      <c r="J54" s="68"/>
      <c r="K54" s="70" t="e">
        <f>LOG10(J54)*(256/LOG10(262144))</f>
        <v>#NUM!</v>
      </c>
      <c r="M54" s="120"/>
      <c r="N54" s="70">
        <f t="shared" si="15"/>
        <v>1</v>
      </c>
      <c r="O54" s="47">
        <f>P39*N54</f>
        <v>9.63350807298065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7">
        <f>P39*N55</f>
        <v>9.63350807298065</v>
      </c>
    </row>
    <row r="56" spans="10:11" ht="12.75">
      <c r="J56" s="67"/>
      <c r="K56" s="70" t="e">
        <f t="shared" si="16"/>
        <v>#NUM!</v>
      </c>
    </row>
    <row r="57" spans="10:11" ht="12.75">
      <c r="J57" s="67"/>
      <c r="K57" s="70" t="e">
        <f t="shared" si="16"/>
        <v>#NUM!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M18" name="Range3"/>
    <protectedRange sqref="C6:C11" name="Range1"/>
    <protectedRange sqref="N7:N18" name="Range2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A45" sqref="A45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4.00390625" style="0" customWidth="1"/>
    <col min="6" max="6" width="8.421875" style="0" customWidth="1"/>
    <col min="7" max="7" width="9.8515625" style="0" customWidth="1"/>
    <col min="8" max="8" width="15.5742187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4" width="12.7109375" style="0" customWidth="1"/>
    <col min="15" max="15" width="13.421875" style="0" customWidth="1"/>
    <col min="16" max="16" width="16.0039062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4.28125" style="0" customWidth="1"/>
    <col min="23" max="23" width="8.28125" style="0" customWidth="1"/>
    <col min="24" max="24" width="10.57421875" style="0" customWidth="1"/>
    <col min="25" max="25" width="14.8515625" style="0" customWidth="1"/>
    <col min="26" max="26" width="8.8515625" style="0" customWidth="1"/>
    <col min="27" max="29" width="13.140625" style="0" customWidth="1"/>
    <col min="30" max="30" width="16.0039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124" t="s">
        <v>117</v>
      </c>
      <c r="E5" s="155" t="s">
        <v>118</v>
      </c>
      <c r="F5" s="3" t="s">
        <v>13</v>
      </c>
      <c r="G5" s="7" t="s">
        <v>10</v>
      </c>
      <c r="H5" s="156" t="s">
        <v>119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124" t="s">
        <v>117</v>
      </c>
      <c r="V5" s="155" t="s">
        <v>118</v>
      </c>
      <c r="W5" s="3" t="s">
        <v>13</v>
      </c>
      <c r="X5" s="7" t="s">
        <v>10</v>
      </c>
      <c r="Y5" s="156" t="s">
        <v>119</v>
      </c>
      <c r="AA5" s="176" t="s">
        <v>37</v>
      </c>
      <c r="AB5" s="167"/>
      <c r="AC5" s="167"/>
      <c r="AD5" s="177"/>
    </row>
    <row r="6" spans="2:30" ht="15.75" thickBot="1">
      <c r="B6" s="19">
        <v>1</v>
      </c>
      <c r="C6" s="123">
        <v>71.7424941419869</v>
      </c>
      <c r="D6" s="69"/>
      <c r="E6" s="20"/>
      <c r="F6" s="20">
        <f aca="true" t="shared" si="0" ref="F6:F11">H$13*C6+H$14</f>
        <v>2.8051681684187613</v>
      </c>
      <c r="G6" s="21"/>
      <c r="H6" s="22">
        <f aca="true" t="shared" si="1" ref="H6:H11">10^F6</f>
        <v>638.5106837713862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120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19.631310159912385</v>
      </c>
      <c r="V6" s="20">
        <f aca="true" t="shared" si="4" ref="V6:V11">LOG10(U6)</f>
        <v>1.2929492846348027</v>
      </c>
      <c r="W6" s="20" t="e">
        <f aca="true" t="shared" si="5" ref="W6:W11">Y$13*T6+Y$14</f>
        <v>#DIV/0!</v>
      </c>
      <c r="X6" s="21" t="e">
        <f aca="true" t="shared" si="6" ref="X6:X11">((ABS(W6-V6))/W6)</f>
        <v>#DIV/0!</v>
      </c>
      <c r="Y6" s="22" t="e">
        <f aca="true" t="shared" si="7" ref="Y6:Y11">10^W6</f>
        <v>#DIV/0!</v>
      </c>
      <c r="AA6" s="178" t="s">
        <v>69</v>
      </c>
      <c r="AB6" s="194"/>
      <c r="AC6" s="194"/>
      <c r="AD6" s="195"/>
    </row>
    <row r="7" spans="2:30" ht="15">
      <c r="B7" s="19">
        <v>2</v>
      </c>
      <c r="C7" s="123">
        <v>87.17202512988398</v>
      </c>
      <c r="D7" s="114">
        <v>1350.200927561206</v>
      </c>
      <c r="E7" s="20">
        <f>LOG10(D7)</f>
        <v>3.1303984020045825</v>
      </c>
      <c r="F7" s="20">
        <f t="shared" si="0"/>
        <v>3.130398402004581</v>
      </c>
      <c r="G7" s="21">
        <f>((ABS(F7-E7))/F7)</f>
        <v>4.255904388071043E-16</v>
      </c>
      <c r="H7" s="22">
        <f t="shared" si="1"/>
        <v>1350.2009275612027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1.2929492846348025</v>
      </c>
      <c r="P7" s="72">
        <f aca="true" t="shared" si="9" ref="P7:P18">10^O7</f>
        <v>19.631310159912385</v>
      </c>
      <c r="Q7" s="25"/>
      <c r="S7" s="19">
        <v>2</v>
      </c>
      <c r="T7" s="81">
        <f t="shared" si="2"/>
        <v>0</v>
      </c>
      <c r="U7" s="114">
        <f t="shared" si="3"/>
        <v>19.631310159912385</v>
      </c>
      <c r="V7" s="20">
        <f t="shared" si="4"/>
        <v>1.2929492846348027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120</v>
      </c>
    </row>
    <row r="8" spans="2:30" ht="13.5" thickBot="1">
      <c r="B8" s="19">
        <v>3</v>
      </c>
      <c r="C8" s="123">
        <v>135.05216038239533</v>
      </c>
      <c r="D8" s="114">
        <v>13792.287765217856</v>
      </c>
      <c r="E8" s="20">
        <f>LOG10(D8)</f>
        <v>4.1396363097873685</v>
      </c>
      <c r="F8" s="20">
        <f t="shared" si="0"/>
        <v>4.1396363097873685</v>
      </c>
      <c r="G8" s="21">
        <f>((ABS(F8-E8))/F8)</f>
        <v>0</v>
      </c>
      <c r="H8" s="22">
        <f t="shared" si="1"/>
        <v>13792.287765217856</v>
      </c>
      <c r="J8" s="58" t="s">
        <v>23</v>
      </c>
      <c r="K8" s="59" t="s">
        <v>24</v>
      </c>
      <c r="L8" s="25"/>
      <c r="M8" s="80"/>
      <c r="N8" s="123"/>
      <c r="O8" s="27">
        <f t="shared" si="8"/>
        <v>1.2929492846348025</v>
      </c>
      <c r="P8" s="72">
        <f t="shared" si="9"/>
        <v>19.631310159912385</v>
      </c>
      <c r="Q8" s="25"/>
      <c r="S8" s="19">
        <v>3</v>
      </c>
      <c r="T8" s="81">
        <f t="shared" si="2"/>
        <v>0</v>
      </c>
      <c r="U8" s="114">
        <f t="shared" si="3"/>
        <v>19.631310159912385</v>
      </c>
      <c r="V8" s="20">
        <f t="shared" si="4"/>
        <v>1.2929492846348027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157.00770869978678</v>
      </c>
      <c r="D9" s="114">
        <v>40033.60681153527</v>
      </c>
      <c r="E9" s="20">
        <f>LOG10(D9)</f>
        <v>4.602424719452644</v>
      </c>
      <c r="F9" s="20">
        <f t="shared" si="0"/>
        <v>4.602424719452644</v>
      </c>
      <c r="G9" s="21">
        <f>((ABS(F9-E9))/F9)</f>
        <v>0</v>
      </c>
      <c r="H9" s="22">
        <f t="shared" si="1"/>
        <v>40033.60681153527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1.2929492846348025</v>
      </c>
      <c r="P9" s="72">
        <f t="shared" si="9"/>
        <v>19.631310159912385</v>
      </c>
      <c r="Q9" s="25"/>
      <c r="S9" s="19">
        <v>4</v>
      </c>
      <c r="T9" s="81">
        <f t="shared" si="2"/>
        <v>0</v>
      </c>
      <c r="U9" s="114">
        <f t="shared" si="3"/>
        <v>19.631310159912385</v>
      </c>
      <c r="V9" s="20">
        <f t="shared" si="4"/>
        <v>1.2929492846348027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186.95078149760158</v>
      </c>
      <c r="D10" s="114">
        <v>171229.10084929486</v>
      </c>
      <c r="E10" s="20">
        <f>LOG10(D10)</f>
        <v>5.233577576136968</v>
      </c>
      <c r="F10" s="20">
        <f t="shared" si="0"/>
        <v>5.233577576136967</v>
      </c>
      <c r="G10" s="21">
        <f>((ABS(F10-E10))/F10)</f>
        <v>1.6970770123860697E-16</v>
      </c>
      <c r="H10" s="22">
        <f t="shared" si="1"/>
        <v>171229.10084929457</v>
      </c>
      <c r="J10" s="60"/>
      <c r="K10" s="61">
        <f t="shared" si="12"/>
        <v>0</v>
      </c>
      <c r="L10" s="25"/>
      <c r="M10" s="80"/>
      <c r="N10" s="123"/>
      <c r="O10" s="27">
        <f t="shared" si="8"/>
        <v>1.2929492846348025</v>
      </c>
      <c r="P10" s="72">
        <f t="shared" si="9"/>
        <v>19.631310159912385</v>
      </c>
      <c r="Q10" s="25"/>
      <c r="S10" s="19">
        <v>5</v>
      </c>
      <c r="T10" s="81">
        <f t="shared" si="2"/>
        <v>0</v>
      </c>
      <c r="U10" s="114">
        <f t="shared" si="3"/>
        <v>19.631310159912385</v>
      </c>
      <c r="V10" s="20">
        <f t="shared" si="4"/>
        <v>1.2929492846348027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214.72932243050133</v>
      </c>
      <c r="D11" s="114">
        <v>659334.0539134816</v>
      </c>
      <c r="E11" s="20">
        <f>LOG10(D11)</f>
        <v>5.819105507178219</v>
      </c>
      <c r="F11" s="20">
        <f t="shared" si="0"/>
        <v>5.819105507178218</v>
      </c>
      <c r="G11" s="21">
        <f>((ABS(F11-E11))/F11)</f>
        <v>1.526314342650264E-16</v>
      </c>
      <c r="H11" s="22">
        <f t="shared" si="1"/>
        <v>659334.0539134816</v>
      </c>
      <c r="J11" s="60"/>
      <c r="K11" s="61">
        <f t="shared" si="12"/>
        <v>0</v>
      </c>
      <c r="L11" s="25"/>
      <c r="M11" s="80"/>
      <c r="N11" s="123"/>
      <c r="O11" s="27">
        <f t="shared" si="8"/>
        <v>1.2929492846348025</v>
      </c>
      <c r="P11" s="72">
        <f t="shared" si="9"/>
        <v>19.631310159912385</v>
      </c>
      <c r="Q11" s="25"/>
      <c r="S11" s="19">
        <v>6</v>
      </c>
      <c r="T11" s="81">
        <f t="shared" si="2"/>
        <v>0</v>
      </c>
      <c r="U11" s="114">
        <f t="shared" si="3"/>
        <v>19.631310159912385</v>
      </c>
      <c r="V11" s="20">
        <f t="shared" si="4"/>
        <v>1.2929492846348027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6" t="s">
        <v>58</v>
      </c>
      <c r="F12" s="187"/>
      <c r="G12" s="142">
        <f>AVERAGE(G7:G11)</f>
        <v>1.4958591486214754E-16</v>
      </c>
      <c r="J12" s="60"/>
      <c r="K12" s="61">
        <f t="shared" si="12"/>
        <v>0</v>
      </c>
      <c r="L12" s="25"/>
      <c r="M12" s="80"/>
      <c r="N12" s="123"/>
      <c r="O12" s="27">
        <f t="shared" si="8"/>
        <v>1.2929492846348025</v>
      </c>
      <c r="P12" s="72">
        <f t="shared" si="9"/>
        <v>19.631310159912385</v>
      </c>
      <c r="Q12" s="25"/>
      <c r="V12" s="186" t="s">
        <v>58</v>
      </c>
      <c r="W12" s="187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0.02107842641755803</v>
      </c>
      <c r="J13" s="60"/>
      <c r="K13" s="61">
        <f t="shared" si="12"/>
        <v>0</v>
      </c>
      <c r="L13" s="25"/>
      <c r="M13" s="80"/>
      <c r="N13" s="123"/>
      <c r="O13" s="27">
        <f t="shared" si="8"/>
        <v>1.2929492846348025</v>
      </c>
      <c r="P13" s="72">
        <f t="shared" si="9"/>
        <v>19.631310159912385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1.2929492846348025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1.2929492846348025</v>
      </c>
      <c r="P14" s="72">
        <f t="shared" si="9"/>
        <v>19.631310159912385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1.2929492846348025</v>
      </c>
      <c r="P15" s="72">
        <f t="shared" si="9"/>
        <v>19.631310159912385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1.2929492846348025</v>
      </c>
      <c r="P16" s="72">
        <f t="shared" si="9"/>
        <v>19.631310159912385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1.2929492846348025</v>
      </c>
      <c r="P17" s="72">
        <f t="shared" si="9"/>
        <v>19.631310159912385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1.2929492846348025</v>
      </c>
      <c r="P18" s="72">
        <f t="shared" si="9"/>
        <v>19.631310159912385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76" t="s">
        <v>61</v>
      </c>
      <c r="N35" s="188"/>
      <c r="O35" s="188"/>
      <c r="P35" s="189"/>
    </row>
    <row r="36" spans="10:16" ht="15">
      <c r="J36" s="56" t="s">
        <v>42</v>
      </c>
      <c r="K36" s="57"/>
      <c r="L36" s="25"/>
      <c r="M36" s="190" t="s">
        <v>121</v>
      </c>
      <c r="N36" s="191"/>
      <c r="O36" s="191"/>
      <c r="P36" s="192"/>
    </row>
    <row r="37" spans="10:16" ht="15.75" thickBot="1">
      <c r="J37" s="56" t="s">
        <v>30</v>
      </c>
      <c r="K37" s="57"/>
      <c r="L37" s="25"/>
      <c r="M37" s="190" t="s">
        <v>63</v>
      </c>
      <c r="N37" s="193"/>
      <c r="O37" s="193"/>
      <c r="P37" s="192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57" t="s">
        <v>120</v>
      </c>
      <c r="P38" s="129" t="s">
        <v>122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19.631310159912385</v>
      </c>
      <c r="P39" s="121">
        <f>O39/N39</f>
        <v>19.631310159912385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19.631310159912385</v>
      </c>
      <c r="P40" s="121">
        <f>O40/N40</f>
        <v>19.631310159912385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19.631310159912385</v>
      </c>
      <c r="P41" s="121">
        <f>O41/N41</f>
        <v>19.631310159912385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19.631310159912385</v>
      </c>
      <c r="P42" s="121">
        <f>O42/N42</f>
        <v>19.631310159912385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19.631310159912385</v>
      </c>
      <c r="P43" s="121">
        <f>O43/N43</f>
        <v>19.631310159912385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6" t="s">
        <v>123</v>
      </c>
      <c r="N46" s="188"/>
      <c r="O46" s="196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0" t="s">
        <v>105</v>
      </c>
      <c r="N47" s="191"/>
      <c r="O47" s="197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58" t="s">
        <v>124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13"/>
      <c r="N50" s="105">
        <f aca="true" t="shared" si="15" ref="N50:N55">10^(4*(M50/256))</f>
        <v>1</v>
      </c>
      <c r="O50" s="112">
        <f>P39*N50</f>
        <v>19.631310159912385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19.631310159912385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19.631310159912385</v>
      </c>
    </row>
    <row r="53" spans="9:15" ht="15" thickBot="1">
      <c r="I53" s="23"/>
      <c r="J53" s="58" t="s">
        <v>107</v>
      </c>
      <c r="K53" s="59" t="s">
        <v>24</v>
      </c>
      <c r="M53" s="113"/>
      <c r="N53" s="105">
        <f t="shared" si="15"/>
        <v>1</v>
      </c>
      <c r="O53" s="112">
        <f>P39*N53</f>
        <v>19.631310159912385</v>
      </c>
    </row>
    <row r="54" spans="10:15" ht="12.75">
      <c r="J54" s="64"/>
      <c r="K54" s="65" t="e">
        <f aca="true" t="shared" si="16" ref="K54:K61">LOG10(J54)*(256/LOG10(262144))</f>
        <v>#NUM!</v>
      </c>
      <c r="M54" s="113"/>
      <c r="N54" s="105">
        <f t="shared" si="15"/>
        <v>1</v>
      </c>
      <c r="O54" s="112">
        <f>P39*N54</f>
        <v>19.631310159912385</v>
      </c>
    </row>
    <row r="55" spans="10:15" ht="12.75">
      <c r="J55" s="60"/>
      <c r="K55" s="65" t="e">
        <f t="shared" si="16"/>
        <v>#NUM!</v>
      </c>
      <c r="M55" s="110"/>
      <c r="N55" s="105">
        <f t="shared" si="15"/>
        <v>1</v>
      </c>
      <c r="O55" s="111">
        <f>P39*N55</f>
        <v>19.631310159912385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A45" sqref="A4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6" t="s">
        <v>37</v>
      </c>
      <c r="N4" s="167"/>
      <c r="O4" s="167"/>
      <c r="P4" s="177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41</v>
      </c>
      <c r="K5" s="55"/>
      <c r="L5" s="25"/>
      <c r="M5" s="178" t="s">
        <v>74</v>
      </c>
      <c r="N5" s="179"/>
      <c r="O5" s="179"/>
      <c r="P5" s="180"/>
      <c r="S5" s="2" t="s">
        <v>12</v>
      </c>
      <c r="T5" s="8" t="s">
        <v>11</v>
      </c>
      <c r="U5" s="3" t="s">
        <v>2</v>
      </c>
      <c r="V5" s="3" t="s">
        <v>18</v>
      </c>
      <c r="W5" s="3" t="s">
        <v>13</v>
      </c>
      <c r="X5" s="7" t="s">
        <v>10</v>
      </c>
      <c r="Y5" s="4" t="s">
        <v>19</v>
      </c>
      <c r="AA5" s="176" t="s">
        <v>37</v>
      </c>
      <c r="AB5" s="167"/>
      <c r="AC5" s="167"/>
      <c r="AD5" s="177"/>
    </row>
    <row r="6" spans="2:30" ht="15.75" thickBot="1">
      <c r="B6" s="9">
        <v>1</v>
      </c>
      <c r="C6" s="122">
        <v>71.7424941419869</v>
      </c>
      <c r="D6" s="69"/>
      <c r="E6" s="17"/>
      <c r="F6" s="17">
        <f aca="true" t="shared" si="0" ref="F6:F11">H$13*C6+H$14</f>
        <v>2.27004317085967</v>
      </c>
      <c r="G6" s="44"/>
      <c r="H6" s="43">
        <f aca="true" t="shared" si="1" ref="H6:H11">10^F6</f>
        <v>186.227224584895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27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5.571901163643892</v>
      </c>
      <c r="V6" s="17">
        <f aca="true" t="shared" si="4" ref="V6:V11">LOG10(U6)</f>
        <v>0.7460034041509266</v>
      </c>
      <c r="W6" s="17" t="e">
        <f aca="true" t="shared" si="5" ref="W6:W11">Y$13*T6+Y$14</f>
        <v>#DIV/0!</v>
      </c>
      <c r="X6" s="44" t="e">
        <f aca="true" t="shared" si="6" ref="X6:X11">((ABS(W6-V6))/W6)</f>
        <v>#DIV/0!</v>
      </c>
      <c r="Y6" s="43" t="e">
        <f aca="true" t="shared" si="7" ref="Y6:Y11">10^W6</f>
        <v>#DIV/0!</v>
      </c>
      <c r="AA6" s="178" t="s">
        <v>69</v>
      </c>
      <c r="AB6" s="179"/>
      <c r="AC6" s="179"/>
      <c r="AD6" s="180"/>
    </row>
    <row r="7" spans="2:30" ht="15">
      <c r="B7" s="9">
        <v>2</v>
      </c>
      <c r="C7" s="122">
        <v>121.33520299400978</v>
      </c>
      <c r="D7" s="114">
        <v>2106.4479755520215</v>
      </c>
      <c r="E7" s="41">
        <f>LOG10(D7)</f>
        <v>3.3235507375147595</v>
      </c>
      <c r="F7" s="41">
        <f t="shared" si="0"/>
        <v>3.3235507375147586</v>
      </c>
      <c r="G7" s="45">
        <f>((ABS(F7-E7))/F7)</f>
        <v>2.6723780975411726E-16</v>
      </c>
      <c r="H7" s="46">
        <f t="shared" si="1"/>
        <v>2106.4479755520197</v>
      </c>
      <c r="J7" s="56" t="s">
        <v>30</v>
      </c>
      <c r="K7" s="57"/>
      <c r="L7" s="25"/>
      <c r="M7" s="80"/>
      <c r="N7" s="122"/>
      <c r="O7" s="27">
        <f aca="true" t="shared" si="8" ref="O7:O12">H$13*N7+H$14</f>
        <v>0.7460034041509265</v>
      </c>
      <c r="P7" s="71">
        <f aca="true" t="shared" si="9" ref="P7:P18">10^O7</f>
        <v>5.571901163643892</v>
      </c>
      <c r="Q7" s="25"/>
      <c r="S7" s="9">
        <v>2</v>
      </c>
      <c r="T7" s="97">
        <f t="shared" si="2"/>
        <v>0</v>
      </c>
      <c r="U7" s="114">
        <f t="shared" si="3"/>
        <v>5.571901163643892</v>
      </c>
      <c r="V7" s="41">
        <f t="shared" si="4"/>
        <v>0.7460034041509266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27</v>
      </c>
    </row>
    <row r="8" spans="2:30" ht="13.5" thickBot="1">
      <c r="B8" s="9">
        <v>3</v>
      </c>
      <c r="C8" s="122">
        <v>164.9302139402619</v>
      </c>
      <c r="D8" s="160">
        <v>17768.38845256014</v>
      </c>
      <c r="E8" s="41">
        <f>LOG10(D8)</f>
        <v>4.249648040191433</v>
      </c>
      <c r="F8" s="41">
        <f t="shared" si="0"/>
        <v>4.249648040191433</v>
      </c>
      <c r="G8" s="45">
        <f>((ABS(F8-E8))/F8)</f>
        <v>0</v>
      </c>
      <c r="H8" s="46">
        <f t="shared" si="1"/>
        <v>17768.38845256014</v>
      </c>
      <c r="J8" s="58" t="s">
        <v>23</v>
      </c>
      <c r="K8" s="59" t="s">
        <v>24</v>
      </c>
      <c r="L8" s="25"/>
      <c r="M8" s="80"/>
      <c r="N8" s="122"/>
      <c r="O8" s="27">
        <f t="shared" si="8"/>
        <v>0.7460034041509265</v>
      </c>
      <c r="P8" s="71">
        <f t="shared" si="9"/>
        <v>5.571901163643892</v>
      </c>
      <c r="Q8" s="25"/>
      <c r="S8" s="9">
        <v>3</v>
      </c>
      <c r="T8" s="97">
        <f t="shared" si="2"/>
        <v>0</v>
      </c>
      <c r="U8" s="114">
        <f t="shared" si="3"/>
        <v>5.571901163643892</v>
      </c>
      <c r="V8" s="41">
        <f t="shared" si="4"/>
        <v>0.7460034041509266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184.0400156038538</v>
      </c>
      <c r="D9" s="114">
        <v>45248.19676868904</v>
      </c>
      <c r="E9" s="17">
        <f>LOG10(D9)</f>
        <v>4.655601276380726</v>
      </c>
      <c r="F9" s="17">
        <f t="shared" si="0"/>
        <v>4.655601276380725</v>
      </c>
      <c r="G9" s="44">
        <f>((ABS(F9-E9))/F9)</f>
        <v>1.9077630728518853E-16</v>
      </c>
      <c r="H9" s="47">
        <f t="shared" si="1"/>
        <v>45248.19676868904</v>
      </c>
      <c r="J9" s="67"/>
      <c r="K9" s="1">
        <f aca="true" t="shared" si="12" ref="K9:K16">J9/4</f>
        <v>0</v>
      </c>
      <c r="L9" s="25"/>
      <c r="M9" s="80"/>
      <c r="N9" s="122"/>
      <c r="O9" s="27">
        <f t="shared" si="8"/>
        <v>0.7460034041509265</v>
      </c>
      <c r="P9" s="71">
        <f t="shared" si="9"/>
        <v>5.571901163643892</v>
      </c>
      <c r="Q9" s="25"/>
      <c r="S9" s="9">
        <v>4</v>
      </c>
      <c r="T9" s="97">
        <f t="shared" si="2"/>
        <v>0</v>
      </c>
      <c r="U9" s="114">
        <f t="shared" si="3"/>
        <v>5.571901163643892</v>
      </c>
      <c r="V9" s="17">
        <f t="shared" si="4"/>
        <v>0.7460034041509266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204.58646838770989</v>
      </c>
      <c r="D10" s="114">
        <v>123615.68276654172</v>
      </c>
      <c r="E10" s="17">
        <f>LOG10(D10)</f>
        <v>5.092073571941387</v>
      </c>
      <c r="F10" s="17">
        <f t="shared" si="0"/>
        <v>5.092073571941386</v>
      </c>
      <c r="G10" s="44">
        <f>((ABS(F10-E10))/F10)</f>
        <v>1.7442372093643995E-16</v>
      </c>
      <c r="H10" s="47">
        <f t="shared" si="1"/>
        <v>123615.68276654172</v>
      </c>
      <c r="J10" s="67"/>
      <c r="K10" s="1">
        <f t="shared" si="12"/>
        <v>0</v>
      </c>
      <c r="L10" s="25"/>
      <c r="M10" s="80"/>
      <c r="N10" s="122"/>
      <c r="O10" s="27">
        <f t="shared" si="8"/>
        <v>0.7460034041509265</v>
      </c>
      <c r="P10" s="71">
        <f t="shared" si="9"/>
        <v>5.571901163643892</v>
      </c>
      <c r="Q10" s="25"/>
      <c r="S10" s="9">
        <v>5</v>
      </c>
      <c r="T10" s="97">
        <f t="shared" si="2"/>
        <v>0</v>
      </c>
      <c r="U10" s="114">
        <f t="shared" si="3"/>
        <v>5.571901163643892</v>
      </c>
      <c r="V10" s="17">
        <f t="shared" si="4"/>
        <v>0.7460034041509266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22">
        <v>217.63550054651049</v>
      </c>
      <c r="D11" s="114">
        <v>234032.7856056372</v>
      </c>
      <c r="E11" s="17">
        <f>LOG10(D11)</f>
        <v>5.369276701898287</v>
      </c>
      <c r="F11" s="17">
        <f t="shared" si="0"/>
        <v>5.369276701898286</v>
      </c>
      <c r="G11" s="44">
        <f>((ABS(F11-E11))/F11)</f>
        <v>1.6541863439187502E-16</v>
      </c>
      <c r="H11" s="47">
        <f t="shared" si="1"/>
        <v>234032.7856056372</v>
      </c>
      <c r="J11" s="67"/>
      <c r="K11" s="1">
        <f t="shared" si="12"/>
        <v>0</v>
      </c>
      <c r="L11" s="25"/>
      <c r="M11" s="80"/>
      <c r="N11" s="122"/>
      <c r="O11" s="27">
        <f t="shared" si="8"/>
        <v>0.7460034041509265</v>
      </c>
      <c r="P11" s="71">
        <f t="shared" si="9"/>
        <v>5.571901163643892</v>
      </c>
      <c r="Q11" s="25"/>
      <c r="S11" s="9">
        <v>6</v>
      </c>
      <c r="T11" s="97">
        <f t="shared" si="2"/>
        <v>0</v>
      </c>
      <c r="U11" s="114">
        <f t="shared" si="3"/>
        <v>5.571901163643892</v>
      </c>
      <c r="V11" s="17">
        <f t="shared" si="4"/>
        <v>0.7460034041509266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4" t="s">
        <v>58</v>
      </c>
      <c r="F12" s="165"/>
      <c r="G12" s="99">
        <f>AVERAGE(G7:G11)</f>
        <v>1.5957129447352415E-16</v>
      </c>
      <c r="J12" s="67"/>
      <c r="K12" s="1">
        <f t="shared" si="12"/>
        <v>0</v>
      </c>
      <c r="L12" s="25"/>
      <c r="M12" s="80"/>
      <c r="N12" s="122"/>
      <c r="O12" s="27">
        <f t="shared" si="8"/>
        <v>0.7460034041509265</v>
      </c>
      <c r="P12" s="71">
        <f t="shared" si="9"/>
        <v>5.571901163643892</v>
      </c>
      <c r="Q12" s="25"/>
      <c r="V12" s="164" t="s">
        <v>58</v>
      </c>
      <c r="W12" s="165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0.021243194635699285</v>
      </c>
      <c r="J13" s="67"/>
      <c r="K13" s="1">
        <f t="shared" si="12"/>
        <v>0</v>
      </c>
      <c r="L13" s="25"/>
      <c r="M13" s="80"/>
      <c r="N13" s="122"/>
      <c r="O13" s="27">
        <f aca="true" t="shared" si="13" ref="O13:O18">H$13*N13+H$14</f>
        <v>0.7460034041509265</v>
      </c>
      <c r="P13" s="71">
        <f t="shared" si="9"/>
        <v>5.571901163643892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0.7460034041509265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13"/>
        <v>0.7460034041509265</v>
      </c>
      <c r="P14" s="71">
        <f t="shared" si="9"/>
        <v>5.571901163643892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13"/>
        <v>0.7460034041509265</v>
      </c>
      <c r="P15" s="71">
        <f t="shared" si="9"/>
        <v>5.571901163643892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13"/>
        <v>0.7460034041509265</v>
      </c>
      <c r="P16" s="71">
        <f t="shared" si="9"/>
        <v>5.571901163643892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13"/>
        <v>0.7460034041509265</v>
      </c>
      <c r="P17" s="71">
        <f t="shared" si="9"/>
        <v>5.571901163643892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13"/>
        <v>0.7460034041509265</v>
      </c>
      <c r="P18" s="71">
        <f t="shared" si="9"/>
        <v>5.571901163643892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4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4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4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4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4"/>
        <v>#NUM!</v>
      </c>
      <c r="L28" s="25"/>
      <c r="O28" s="25"/>
      <c r="P28" s="25"/>
    </row>
    <row r="29" spans="10:16" ht="12.75">
      <c r="J29" s="67"/>
      <c r="K29" s="70" t="e">
        <f t="shared" si="14"/>
        <v>#NUM!</v>
      </c>
      <c r="L29" s="25"/>
      <c r="O29" s="25"/>
      <c r="P29" s="25"/>
    </row>
    <row r="30" spans="10:16" ht="12.75">
      <c r="J30" s="67"/>
      <c r="K30" s="70" t="e">
        <f t="shared" si="14"/>
        <v>#NUM!</v>
      </c>
      <c r="L30" s="25"/>
      <c r="O30" s="25"/>
      <c r="P30" s="25"/>
    </row>
    <row r="31" spans="10:16" ht="12.75">
      <c r="J31" s="67"/>
      <c r="K31" s="70" t="e">
        <f t="shared" si="14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3" t="s">
        <v>65</v>
      </c>
      <c r="N34" s="174"/>
      <c r="O34" s="174"/>
      <c r="P34" s="182"/>
    </row>
    <row r="35" spans="10:16" ht="15">
      <c r="J35" s="54" t="s">
        <v>45</v>
      </c>
      <c r="K35" s="66"/>
      <c r="L35" s="25"/>
      <c r="M35" s="166" t="s">
        <v>61</v>
      </c>
      <c r="N35" s="167"/>
      <c r="O35" s="167"/>
      <c r="P35" s="168"/>
    </row>
    <row r="36" spans="10:16" ht="15">
      <c r="J36" s="56" t="s">
        <v>42</v>
      </c>
      <c r="K36" s="57"/>
      <c r="L36" s="25"/>
      <c r="M36" s="169" t="s">
        <v>78</v>
      </c>
      <c r="N36" s="170"/>
      <c r="O36" s="170"/>
      <c r="P36" s="171"/>
    </row>
    <row r="37" spans="10:16" ht="15.75" thickBot="1">
      <c r="J37" s="56" t="s">
        <v>30</v>
      </c>
      <c r="K37" s="57"/>
      <c r="L37" s="25"/>
      <c r="M37" s="169" t="s">
        <v>63</v>
      </c>
      <c r="N37" s="172"/>
      <c r="O37" s="172"/>
      <c r="P37" s="171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27</v>
      </c>
      <c r="P38" s="103" t="s">
        <v>79</v>
      </c>
    </row>
    <row r="39" spans="10:16" ht="12.75">
      <c r="J39" s="68"/>
      <c r="K39" s="70" t="e">
        <f aca="true" t="shared" si="15" ref="K39:K46">LOG10(J39)*(64)</f>
        <v>#NUM!</v>
      </c>
      <c r="L39" s="25"/>
      <c r="M39" s="119">
        <f>N7</f>
        <v>0</v>
      </c>
      <c r="N39" s="70">
        <f>10^(4*(M39/256))</f>
        <v>1</v>
      </c>
      <c r="O39" s="70">
        <f>P7</f>
        <v>5.571901163643892</v>
      </c>
      <c r="P39" s="118">
        <f>O39/N39</f>
        <v>5.571901163643892</v>
      </c>
    </row>
    <row r="40" spans="10:16" ht="12.75">
      <c r="J40" s="67"/>
      <c r="K40" s="70" t="e">
        <f t="shared" si="15"/>
        <v>#NUM!</v>
      </c>
      <c r="L40" s="25"/>
      <c r="M40" s="119">
        <f>N8</f>
        <v>0</v>
      </c>
      <c r="N40" s="70">
        <f>10^(4*(M40/256))</f>
        <v>1</v>
      </c>
      <c r="O40" s="70">
        <f>P8</f>
        <v>5.571901163643892</v>
      </c>
      <c r="P40" s="118">
        <f>O40/N40</f>
        <v>5.571901163643892</v>
      </c>
    </row>
    <row r="41" spans="10:16" ht="12.75">
      <c r="J41" s="67"/>
      <c r="K41" s="70" t="e">
        <f t="shared" si="15"/>
        <v>#NUM!</v>
      </c>
      <c r="L41" s="25"/>
      <c r="M41" s="119">
        <f>N9</f>
        <v>0</v>
      </c>
      <c r="N41" s="70">
        <f>10^(4*(M41/256))</f>
        <v>1</v>
      </c>
      <c r="O41" s="70">
        <f>P9</f>
        <v>5.571901163643892</v>
      </c>
      <c r="P41" s="118">
        <f>O41/N41</f>
        <v>5.571901163643892</v>
      </c>
    </row>
    <row r="42" spans="10:16" ht="12.75">
      <c r="J42" s="67"/>
      <c r="K42" s="70" t="e">
        <f t="shared" si="15"/>
        <v>#NUM!</v>
      </c>
      <c r="L42" s="25"/>
      <c r="M42" s="119">
        <f>N10</f>
        <v>0</v>
      </c>
      <c r="N42" s="70">
        <f>10^(4*(M42/256))</f>
        <v>1</v>
      </c>
      <c r="O42" s="70">
        <f>P10</f>
        <v>5.571901163643892</v>
      </c>
      <c r="P42" s="118">
        <f>O42/N42</f>
        <v>5.571901163643892</v>
      </c>
    </row>
    <row r="43" spans="10:16" ht="12.75">
      <c r="J43" s="67"/>
      <c r="K43" s="70" t="e">
        <f t="shared" si="15"/>
        <v>#NUM!</v>
      </c>
      <c r="L43" s="25"/>
      <c r="M43" s="119">
        <f>N11</f>
        <v>0</v>
      </c>
      <c r="N43" s="70">
        <f>10^(4*(M43/256))</f>
        <v>1</v>
      </c>
      <c r="O43" s="70">
        <f>P11</f>
        <v>5.571901163643892</v>
      </c>
      <c r="P43" s="118">
        <f>O43/N43</f>
        <v>5.571901163643892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5"/>
        <v>#NUM!</v>
      </c>
      <c r="L44" s="25"/>
    </row>
    <row r="45" spans="1:15" ht="13.5" thickBot="1">
      <c r="A45" s="135" t="s">
        <v>181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5"/>
        <v>#NUM!</v>
      </c>
      <c r="L45" s="25"/>
      <c r="M45" s="173" t="s">
        <v>116</v>
      </c>
      <c r="N45" s="174"/>
      <c r="O45" s="175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5"/>
        <v>#NUM!</v>
      </c>
      <c r="M46" s="166" t="s">
        <v>80</v>
      </c>
      <c r="N46" s="167"/>
      <c r="O46" s="177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59"/>
      <c r="J47" s="25"/>
      <c r="K47" s="25"/>
      <c r="M47" s="169" t="s">
        <v>105</v>
      </c>
      <c r="N47" s="170"/>
      <c r="O47" s="181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1"/>
      <c r="N48" s="162"/>
      <c r="O48" s="163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81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106</v>
      </c>
      <c r="K50" s="66"/>
      <c r="M50" s="120"/>
      <c r="N50" s="70">
        <f aca="true" t="shared" si="16" ref="N50:N55">10^(4*(M50/256))</f>
        <v>1</v>
      </c>
      <c r="O50" s="47">
        <f>P39*N50</f>
        <v>5.571901163643892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6"/>
        <v>1</v>
      </c>
      <c r="O51" s="47">
        <f>P39*N51</f>
        <v>5.571901163643892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6"/>
        <v>1</v>
      </c>
      <c r="O52" s="47">
        <f>P39*N52</f>
        <v>5.571901163643892</v>
      </c>
    </row>
    <row r="53" spans="1:15" ht="15" thickBot="1">
      <c r="A53" s="10"/>
      <c r="I53" s="23"/>
      <c r="J53" s="58" t="s">
        <v>107</v>
      </c>
      <c r="K53" s="59" t="s">
        <v>24</v>
      </c>
      <c r="M53" s="120"/>
      <c r="N53" s="70">
        <f t="shared" si="16"/>
        <v>1</v>
      </c>
      <c r="O53" s="47">
        <f>P39*N53</f>
        <v>5.571901163643892</v>
      </c>
    </row>
    <row r="54" spans="10:15" ht="12.75">
      <c r="J54" s="68"/>
      <c r="K54" s="70" t="e">
        <f>LOG10(J54)*(256/LOG10(262144))</f>
        <v>#NUM!</v>
      </c>
      <c r="M54" s="120"/>
      <c r="N54" s="70">
        <f t="shared" si="16"/>
        <v>1</v>
      </c>
      <c r="O54" s="47">
        <f>P39*N54</f>
        <v>5.571901163643892</v>
      </c>
    </row>
    <row r="55" spans="10:15" ht="12.75">
      <c r="J55" s="67"/>
      <c r="K55" s="70" t="e">
        <f aca="true" t="shared" si="17" ref="K55:K61">LOG10(J55)*(256/LOG10(262144))</f>
        <v>#NUM!</v>
      </c>
      <c r="M55" s="119"/>
      <c r="N55" s="70">
        <f t="shared" si="16"/>
        <v>1</v>
      </c>
      <c r="O55" s="46">
        <f>P39*N55</f>
        <v>5.571901163643892</v>
      </c>
    </row>
    <row r="56" spans="10:11" ht="12.75">
      <c r="J56" s="67"/>
      <c r="K56" s="70" t="e">
        <f t="shared" si="17"/>
        <v>#NUM!</v>
      </c>
    </row>
    <row r="57" spans="10:11" ht="12.75">
      <c r="J57" s="67"/>
      <c r="K57" s="70" t="e">
        <f t="shared" si="17"/>
        <v>#NUM!</v>
      </c>
    </row>
    <row r="58" spans="10:11" ht="12.75">
      <c r="J58" s="67"/>
      <c r="K58" s="70" t="e">
        <f t="shared" si="17"/>
        <v>#NUM!</v>
      </c>
    </row>
    <row r="59" spans="10:11" ht="12.75">
      <c r="J59" s="67"/>
      <c r="K59" s="70" t="e">
        <f t="shared" si="17"/>
        <v>#NUM!</v>
      </c>
    </row>
    <row r="60" spans="10:11" ht="12.75">
      <c r="J60" s="67"/>
      <c r="K60" s="70" t="e">
        <f t="shared" si="17"/>
        <v>#NUM!</v>
      </c>
    </row>
    <row r="61" spans="10:11" ht="12.75">
      <c r="J61" s="67"/>
      <c r="K61" s="70" t="e">
        <f t="shared" si="17"/>
        <v>#NUM!</v>
      </c>
    </row>
  </sheetData>
  <sheetProtection password="CF48" sheet="1" objects="1" scenarios="1"/>
  <protectedRanges>
    <protectedRange sqref="M7:M18" name="Range3"/>
    <protectedRange sqref="N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2006-04-25T18:37:56Z</cp:lastPrinted>
  <dcterms:created xsi:type="dcterms:W3CDTF">1999-12-06T19:17:15Z</dcterms:created>
  <dcterms:modified xsi:type="dcterms:W3CDTF">2023-01-04T17:57:12Z</dcterms:modified>
  <cp:category/>
  <cp:version/>
  <cp:contentType/>
  <cp:contentStatus/>
</cp:coreProperties>
</file>